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420" windowHeight="7680" tabRatio="698"/>
  </bookViews>
  <sheets>
    <sheet name="Needs Figures" sheetId="23" r:id="rId1"/>
    <sheet name="GCC Summary" sheetId="18" r:id="rId2"/>
    <sheet name="CBC Summary" sheetId="19" r:id="rId3"/>
    <sheet name="TBC Summary" sheetId="21" r:id="rId4"/>
    <sheet name="GCC" sheetId="27" r:id="rId5"/>
    <sheet name="CBC" sheetId="2" r:id="rId6"/>
    <sheet name="TBC" sheetId="3" r:id="rId7"/>
    <sheet name="SAs" sheetId="4" r:id="rId8"/>
    <sheet name="Buffers" sheetId="7" r:id="rId9"/>
    <sheet name="Rural" sheetId="22" r:id="rId10"/>
  </sheets>
  <definedNames>
    <definedName name="_xlnm._FilterDatabase" localSheetId="5" hidden="1">CBC!$A$1:$AJ$546</definedName>
    <definedName name="_xlnm._FilterDatabase" localSheetId="4" hidden="1">GCC!$A$1:$AO$317</definedName>
    <definedName name="_xlnm._FilterDatabase" localSheetId="6" hidden="1">TBC!$A$1:$AO$414</definedName>
  </definedNames>
  <calcPr calcId="152511"/>
</workbook>
</file>

<file path=xl/calcChain.xml><?xml version="1.0" encoding="utf-8"?>
<calcChain xmlns="http://schemas.openxmlformats.org/spreadsheetml/2006/main">
  <c r="Q11" i="4" l="1"/>
  <c r="S11" i="4"/>
  <c r="U11" i="4"/>
  <c r="C46" i="21"/>
  <c r="H13" i="21" l="1"/>
  <c r="C7" i="22" l="1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B7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U2" i="22"/>
  <c r="T2" i="22"/>
  <c r="S2" i="22"/>
  <c r="R2" i="22"/>
  <c r="Q2" i="22"/>
  <c r="P2" i="22"/>
  <c r="O2" i="22"/>
  <c r="N2" i="22"/>
  <c r="M2" i="22"/>
  <c r="L2" i="22"/>
  <c r="L17" i="22" s="1"/>
  <c r="K2" i="22"/>
  <c r="J2" i="22"/>
  <c r="I2" i="22"/>
  <c r="H2" i="22"/>
  <c r="G2" i="22"/>
  <c r="F2" i="22"/>
  <c r="E2" i="22"/>
  <c r="D2" i="22"/>
  <c r="D17" i="22" s="1"/>
  <c r="C2" i="22"/>
  <c r="B2" i="22"/>
  <c r="J17" i="22" l="1"/>
  <c r="R17" i="22"/>
  <c r="Q17" i="22"/>
  <c r="U17" i="22"/>
  <c r="G17" i="22"/>
  <c r="O17" i="22"/>
  <c r="F17" i="22"/>
  <c r="E17" i="22"/>
  <c r="C17" i="22"/>
  <c r="I17" i="22"/>
  <c r="H17" i="22"/>
  <c r="K17" i="22"/>
  <c r="M17" i="22"/>
  <c r="N17" i="22"/>
  <c r="B17" i="22"/>
  <c r="T17" i="22"/>
  <c r="P17" i="22"/>
  <c r="S17" i="22"/>
  <c r="H11" i="23" l="1"/>
  <c r="C48" i="21"/>
  <c r="D4" i="19" l="1"/>
  <c r="E4" i="19"/>
  <c r="F4" i="19"/>
  <c r="G4" i="19"/>
  <c r="H4" i="19"/>
  <c r="D3" i="19"/>
  <c r="E3" i="19"/>
  <c r="F3" i="19"/>
  <c r="G3" i="19"/>
  <c r="H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D2" i="19"/>
  <c r="E2" i="19"/>
  <c r="F2" i="19"/>
  <c r="G2" i="19"/>
  <c r="H2" i="19"/>
  <c r="J2" i="19"/>
  <c r="K2" i="19"/>
  <c r="L2" i="19"/>
  <c r="M2" i="19"/>
  <c r="N2" i="19"/>
  <c r="O2" i="19"/>
  <c r="P2" i="19"/>
  <c r="Q2" i="19"/>
  <c r="R2" i="19"/>
  <c r="S2" i="19"/>
  <c r="T2" i="19"/>
  <c r="U2" i="19"/>
  <c r="V2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C4" i="19"/>
  <c r="C3" i="19"/>
  <c r="C2" i="19"/>
  <c r="E14" i="23"/>
  <c r="H19" i="19" l="1"/>
  <c r="U4" i="19"/>
  <c r="Q4" i="19"/>
  <c r="M4" i="19"/>
  <c r="V4" i="19"/>
  <c r="R4" i="19"/>
  <c r="N4" i="19"/>
  <c r="J4" i="19"/>
  <c r="T4" i="19"/>
  <c r="P4" i="19"/>
  <c r="L4" i="19"/>
  <c r="S4" i="19"/>
  <c r="O4" i="19"/>
  <c r="K4" i="19"/>
  <c r="W4" i="19" l="1"/>
  <c r="H12" i="23"/>
  <c r="H13" i="23"/>
  <c r="N39" i="7" l="1"/>
  <c r="N37" i="7"/>
  <c r="N35" i="7"/>
  <c r="O39" i="7"/>
  <c r="O37" i="7"/>
  <c r="O35" i="7"/>
  <c r="F14" i="23" l="1"/>
  <c r="G14" i="23"/>
  <c r="X11" i="4" l="1"/>
  <c r="W12" i="19" l="1"/>
  <c r="I31" i="21"/>
  <c r="I30" i="19" l="1"/>
  <c r="J30" i="19"/>
  <c r="K30" i="19"/>
  <c r="L30" i="19"/>
  <c r="M30" i="19"/>
  <c r="N30" i="19"/>
  <c r="I29" i="19"/>
  <c r="J29" i="19"/>
  <c r="K29" i="19"/>
  <c r="L29" i="19"/>
  <c r="M29" i="19"/>
  <c r="N29" i="19"/>
  <c r="I28" i="19"/>
  <c r="J28" i="19"/>
  <c r="K28" i="19"/>
  <c r="L28" i="19"/>
  <c r="M28" i="19"/>
  <c r="N28" i="19"/>
  <c r="O30" i="19"/>
  <c r="O29" i="19"/>
  <c r="O28" i="19"/>
  <c r="N39" i="21"/>
  <c r="H39" i="21"/>
  <c r="I39" i="21"/>
  <c r="J39" i="21"/>
  <c r="K39" i="21"/>
  <c r="L39" i="21"/>
  <c r="M39" i="21"/>
  <c r="G39" i="21"/>
  <c r="W19" i="21" l="1"/>
  <c r="D6" i="21" l="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C6" i="21"/>
  <c r="C5" i="21"/>
  <c r="C4" i="21"/>
  <c r="C3" i="21"/>
  <c r="C2" i="21"/>
  <c r="C17" i="21"/>
  <c r="C16" i="21"/>
  <c r="C14" i="21"/>
  <c r="C13" i="21"/>
  <c r="C12" i="21"/>
  <c r="C11" i="21"/>
  <c r="C10" i="21"/>
  <c r="C9" i="21"/>
  <c r="C8" i="21"/>
  <c r="C7" i="21"/>
  <c r="H30" i="19" l="1"/>
  <c r="C56" i="21"/>
  <c r="C39" i="19"/>
  <c r="C37" i="19"/>
  <c r="C47" i="19" s="1"/>
  <c r="G2" i="18"/>
  <c r="C45" i="18" l="1"/>
  <c r="D43" i="18"/>
  <c r="C43" i="18"/>
  <c r="C53" i="18" s="1"/>
  <c r="J21" i="19" l="1"/>
  <c r="K21" i="19"/>
  <c r="L21" i="19"/>
  <c r="M21" i="19"/>
  <c r="N21" i="19"/>
  <c r="J36" i="18"/>
  <c r="H36" i="18"/>
  <c r="I36" i="18"/>
  <c r="K36" i="18"/>
  <c r="L36" i="18"/>
  <c r="M36" i="18"/>
  <c r="N36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C10" i="18"/>
  <c r="C10" i="19"/>
  <c r="W10" i="18" l="1"/>
  <c r="M23" i="18"/>
  <c r="L23" i="18"/>
  <c r="K23" i="18"/>
  <c r="J23" i="18"/>
  <c r="I23" i="18"/>
  <c r="L397" i="3"/>
  <c r="N397" i="3" s="1"/>
  <c r="O397" i="3" s="1"/>
  <c r="P397" i="3" s="1"/>
  <c r="L398" i="3"/>
  <c r="N398" i="3" s="1"/>
  <c r="O398" i="3" s="1"/>
  <c r="P398" i="3" s="1"/>
  <c r="L399" i="3"/>
  <c r="N399" i="3" s="1"/>
  <c r="O399" i="3" s="1"/>
  <c r="P399" i="3" s="1"/>
  <c r="L400" i="3"/>
  <c r="N400" i="3" s="1"/>
  <c r="O400" i="3" s="1"/>
  <c r="P400" i="3" s="1"/>
  <c r="L401" i="3"/>
  <c r="N401" i="3" s="1"/>
  <c r="O401" i="3" s="1"/>
  <c r="P401" i="3" s="1"/>
  <c r="L402" i="3"/>
  <c r="N402" i="3" s="1"/>
  <c r="O402" i="3" s="1"/>
  <c r="P402" i="3" s="1"/>
  <c r="L403" i="3"/>
  <c r="N403" i="3" s="1"/>
  <c r="O403" i="3" s="1"/>
  <c r="P403" i="3" s="1"/>
  <c r="L396" i="3"/>
  <c r="N396" i="3" s="1"/>
  <c r="O396" i="3" s="1"/>
  <c r="P396" i="3" s="1"/>
  <c r="M41" i="7" l="1"/>
  <c r="D39" i="19" l="1"/>
  <c r="D45" i="18"/>
  <c r="I26" i="19" l="1"/>
  <c r="W9" i="19" l="1"/>
  <c r="D37" i="19"/>
  <c r="D53" i="18" l="1"/>
  <c r="W12" i="18"/>
  <c r="N35" i="18"/>
  <c r="N34" i="18"/>
  <c r="N33" i="18"/>
  <c r="H35" i="18"/>
  <c r="I35" i="18"/>
  <c r="J35" i="18"/>
  <c r="K35" i="18"/>
  <c r="L35" i="18"/>
  <c r="M35" i="18"/>
  <c r="H34" i="18"/>
  <c r="I34" i="18"/>
  <c r="J34" i="18"/>
  <c r="K34" i="18"/>
  <c r="L34" i="18"/>
  <c r="M34" i="18"/>
  <c r="H33" i="18"/>
  <c r="I33" i="18"/>
  <c r="J33" i="18"/>
  <c r="K33" i="18"/>
  <c r="L33" i="18"/>
  <c r="M33" i="18"/>
  <c r="N32" i="18"/>
  <c r="H32" i="18"/>
  <c r="I32" i="18"/>
  <c r="J32" i="18"/>
  <c r="K32" i="18"/>
  <c r="L32" i="18"/>
  <c r="M32" i="18"/>
  <c r="D9" i="18" l="1"/>
  <c r="E9" i="18"/>
  <c r="F9" i="18"/>
  <c r="G9" i="18"/>
  <c r="H9" i="18"/>
  <c r="H29" i="18" s="1"/>
  <c r="I9" i="18"/>
  <c r="I29" i="18" s="1"/>
  <c r="J9" i="18"/>
  <c r="J29" i="18" s="1"/>
  <c r="K9" i="18"/>
  <c r="K29" i="18" s="1"/>
  <c r="L9" i="18"/>
  <c r="L29" i="18" s="1"/>
  <c r="M9" i="18"/>
  <c r="M29" i="18" s="1"/>
  <c r="N9" i="18"/>
  <c r="O9" i="18"/>
  <c r="P9" i="18"/>
  <c r="Q9" i="18"/>
  <c r="R9" i="18"/>
  <c r="S9" i="18"/>
  <c r="T9" i="18"/>
  <c r="U9" i="18"/>
  <c r="V9" i="18"/>
  <c r="C9" i="18"/>
  <c r="D8" i="18"/>
  <c r="E8" i="18"/>
  <c r="F8" i="18"/>
  <c r="G8" i="18"/>
  <c r="H8" i="18"/>
  <c r="H28" i="18" s="1"/>
  <c r="I8" i="18"/>
  <c r="I28" i="18" s="1"/>
  <c r="J8" i="18"/>
  <c r="J28" i="18" s="1"/>
  <c r="K8" i="18"/>
  <c r="K28" i="18" s="1"/>
  <c r="L8" i="18"/>
  <c r="L28" i="18" s="1"/>
  <c r="M8" i="18"/>
  <c r="M28" i="18" s="1"/>
  <c r="N8" i="18"/>
  <c r="O8" i="18"/>
  <c r="P8" i="18"/>
  <c r="Q8" i="18"/>
  <c r="R8" i="18"/>
  <c r="S8" i="18"/>
  <c r="T8" i="18"/>
  <c r="U8" i="18"/>
  <c r="V8" i="18"/>
  <c r="C8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C7" i="18"/>
  <c r="D6" i="18"/>
  <c r="E6" i="18"/>
  <c r="F6" i="18"/>
  <c r="G6" i="18"/>
  <c r="H6" i="18"/>
  <c r="H27" i="18" s="1"/>
  <c r="I6" i="18"/>
  <c r="I27" i="18" s="1"/>
  <c r="J6" i="18"/>
  <c r="J27" i="18" s="1"/>
  <c r="K6" i="18"/>
  <c r="K27" i="18" s="1"/>
  <c r="L6" i="18"/>
  <c r="L27" i="18" s="1"/>
  <c r="M6" i="18"/>
  <c r="M27" i="18" s="1"/>
  <c r="N6" i="18"/>
  <c r="O6" i="18"/>
  <c r="P6" i="18"/>
  <c r="Q6" i="18"/>
  <c r="R6" i="18"/>
  <c r="S6" i="18"/>
  <c r="T6" i="18"/>
  <c r="U6" i="18"/>
  <c r="V6" i="18"/>
  <c r="C6" i="18"/>
  <c r="D5" i="18"/>
  <c r="E5" i="18"/>
  <c r="F5" i="18"/>
  <c r="G5" i="18"/>
  <c r="H5" i="18"/>
  <c r="H26" i="18" s="1"/>
  <c r="I5" i="18"/>
  <c r="I26" i="18" s="1"/>
  <c r="I37" i="18" s="1"/>
  <c r="J5" i="18"/>
  <c r="J26" i="18" s="1"/>
  <c r="K5" i="18"/>
  <c r="K26" i="18" s="1"/>
  <c r="K37" i="18" s="1"/>
  <c r="L5" i="18"/>
  <c r="L26" i="18" s="1"/>
  <c r="L37" i="18" s="1"/>
  <c r="M5" i="18"/>
  <c r="M26" i="18" s="1"/>
  <c r="M37" i="18" s="1"/>
  <c r="N5" i="18"/>
  <c r="O5" i="18"/>
  <c r="P5" i="18"/>
  <c r="Q5" i="18"/>
  <c r="R5" i="18"/>
  <c r="S5" i="18"/>
  <c r="T5" i="18"/>
  <c r="U5" i="18"/>
  <c r="V5" i="18"/>
  <c r="C5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C4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C3" i="18"/>
  <c r="D2" i="18"/>
  <c r="E2" i="18"/>
  <c r="F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C2" i="18"/>
  <c r="J37" i="18" l="1"/>
  <c r="G11" i="18"/>
  <c r="E11" i="18"/>
  <c r="D11" i="18"/>
  <c r="N23" i="18"/>
  <c r="S11" i="18"/>
  <c r="O11" i="18"/>
  <c r="K11" i="18"/>
  <c r="U11" i="18"/>
  <c r="Q11" i="18"/>
  <c r="M11" i="18"/>
  <c r="I11" i="18"/>
  <c r="F11" i="18"/>
  <c r="P11" i="18"/>
  <c r="L11" i="18"/>
  <c r="V11" i="18"/>
  <c r="R11" i="18"/>
  <c r="N11" i="18"/>
  <c r="J11" i="18"/>
  <c r="H11" i="18"/>
  <c r="C47" i="18"/>
  <c r="H37" i="18"/>
  <c r="C58" i="18"/>
  <c r="T11" i="18"/>
  <c r="D58" i="18"/>
  <c r="G18" i="18"/>
  <c r="C46" i="18" s="1"/>
  <c r="C11" i="18"/>
  <c r="W7" i="18"/>
  <c r="W3" i="18"/>
  <c r="W6" i="18"/>
  <c r="W8" i="18"/>
  <c r="W9" i="18"/>
  <c r="D47" i="18"/>
  <c r="W2" i="18"/>
  <c r="W4" i="18"/>
  <c r="W5" i="18"/>
  <c r="N27" i="18"/>
  <c r="N29" i="18"/>
  <c r="O11" i="4"/>
  <c r="AB11" i="4"/>
  <c r="AJ11" i="4"/>
  <c r="AI11" i="4"/>
  <c r="AH11" i="4"/>
  <c r="AG11" i="4"/>
  <c r="AF11" i="4"/>
  <c r="AE11" i="4"/>
  <c r="AD11" i="4"/>
  <c r="AC11" i="4"/>
  <c r="AA11" i="4"/>
  <c r="Z11" i="4"/>
  <c r="Y11" i="4"/>
  <c r="W11" i="4"/>
  <c r="AK3" i="4"/>
  <c r="AK4" i="4"/>
  <c r="AK5" i="4"/>
  <c r="AK6" i="4"/>
  <c r="AK7" i="4"/>
  <c r="AK8" i="4"/>
  <c r="AK9" i="4"/>
  <c r="AK10" i="4"/>
  <c r="AK2" i="4"/>
  <c r="N38" i="18" l="1"/>
  <c r="N37" i="18"/>
  <c r="C48" i="18"/>
  <c r="C50" i="18" s="1"/>
  <c r="C55" i="18" s="1"/>
  <c r="C56" i="18" s="1"/>
  <c r="W11" i="18"/>
  <c r="D46" i="18"/>
  <c r="D48" i="18" s="1"/>
  <c r="D50" i="18" s="1"/>
  <c r="D55" i="18" s="1"/>
  <c r="G37" i="18"/>
  <c r="I8" i="23" l="1"/>
  <c r="K8" i="23" s="1"/>
  <c r="I11" i="23"/>
  <c r="K11" i="23" s="1"/>
  <c r="C57" i="18"/>
  <c r="D56" i="18"/>
  <c r="D57" i="18" s="1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I10" i="19"/>
  <c r="J8" i="23" l="1"/>
  <c r="J11" i="23"/>
  <c r="D60" i="18"/>
  <c r="D59" i="18"/>
  <c r="C60" i="18"/>
  <c r="C59" i="18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C15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D13" i="21"/>
  <c r="E13" i="21"/>
  <c r="F13" i="21"/>
  <c r="G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Q2" i="21"/>
  <c r="R2" i="21"/>
  <c r="S2" i="21"/>
  <c r="T2" i="21"/>
  <c r="U2" i="21"/>
  <c r="V2" i="21"/>
  <c r="W13" i="21" l="1"/>
  <c r="C18" i="21"/>
  <c r="N31" i="21"/>
  <c r="G34" i="21"/>
  <c r="W2" i="21"/>
  <c r="W3" i="21"/>
  <c r="W4" i="21"/>
  <c r="W5" i="21"/>
  <c r="W7" i="21"/>
  <c r="W8" i="21"/>
  <c r="W9" i="21"/>
  <c r="W12" i="21"/>
  <c r="W14" i="21"/>
  <c r="W15" i="21"/>
  <c r="W6" i="21"/>
  <c r="K17" i="21" l="1"/>
  <c r="L17" i="21"/>
  <c r="M17" i="21"/>
  <c r="N17" i="21"/>
  <c r="O17" i="21"/>
  <c r="P17" i="21"/>
  <c r="Q17" i="21"/>
  <c r="R17" i="21"/>
  <c r="S17" i="21"/>
  <c r="T17" i="21"/>
  <c r="U17" i="21"/>
  <c r="V17" i="21"/>
  <c r="J17" i="21"/>
  <c r="V11" i="4"/>
  <c r="T11" i="4"/>
  <c r="R11" i="4"/>
  <c r="P11" i="4"/>
  <c r="T18" i="21" l="1"/>
  <c r="G37" i="21"/>
  <c r="H37" i="21"/>
  <c r="I37" i="21"/>
  <c r="J37" i="21"/>
  <c r="K37" i="21"/>
  <c r="L37" i="21"/>
  <c r="M37" i="21"/>
  <c r="G36" i="21"/>
  <c r="H36" i="21"/>
  <c r="I36" i="21"/>
  <c r="J36" i="21"/>
  <c r="K36" i="21"/>
  <c r="L36" i="21"/>
  <c r="M36" i="21"/>
  <c r="I35" i="21"/>
  <c r="J35" i="21"/>
  <c r="K35" i="21"/>
  <c r="M35" i="21"/>
  <c r="H34" i="21"/>
  <c r="J34" i="21"/>
  <c r="K34" i="21"/>
  <c r="L34" i="21"/>
  <c r="M34" i="21"/>
  <c r="W16" i="21" l="1"/>
  <c r="L35" i="21"/>
  <c r="G35" i="21"/>
  <c r="C50" i="21" s="1"/>
  <c r="I34" i="21"/>
  <c r="H35" i="21"/>
  <c r="N34" i="21"/>
  <c r="N35" i="21"/>
  <c r="N37" i="21"/>
  <c r="I3" i="19" l="1"/>
  <c r="I2" i="19"/>
  <c r="H29" i="19"/>
  <c r="H28" i="19"/>
  <c r="I19" i="19" l="1"/>
  <c r="W2" i="19"/>
  <c r="D17" i="21"/>
  <c r="E17" i="21"/>
  <c r="F17" i="21"/>
  <c r="G17" i="21"/>
  <c r="H17" i="21"/>
  <c r="I17" i="21"/>
  <c r="J18" i="21"/>
  <c r="K18" i="21"/>
  <c r="H40" i="21"/>
  <c r="I40" i="21"/>
  <c r="G18" i="21" l="1"/>
  <c r="F18" i="21"/>
  <c r="E18" i="21"/>
  <c r="H18" i="21"/>
  <c r="D18" i="21"/>
  <c r="F26" i="21"/>
  <c r="C49" i="21" s="1"/>
  <c r="C51" i="21" s="1"/>
  <c r="I18" i="21"/>
  <c r="W17" i="21"/>
  <c r="G40" i="21"/>
  <c r="C53" i="21" l="1"/>
  <c r="C58" i="21" s="1"/>
  <c r="C59" i="21" s="1"/>
  <c r="C60" i="21" s="1"/>
  <c r="O26" i="7"/>
  <c r="X17" i="22" l="1"/>
  <c r="V3" i="22" l="1"/>
  <c r="V7" i="22"/>
  <c r="V11" i="22"/>
  <c r="V15" i="22"/>
  <c r="W14" i="22"/>
  <c r="W2" i="22"/>
  <c r="V4" i="22"/>
  <c r="V8" i="22"/>
  <c r="V12" i="22"/>
  <c r="V16" i="22"/>
  <c r="W15" i="22"/>
  <c r="W11" i="22"/>
  <c r="W3" i="22"/>
  <c r="V9" i="22"/>
  <c r="W16" i="22"/>
  <c r="W12" i="22"/>
  <c r="W8" i="22"/>
  <c r="W4" i="22"/>
  <c r="W10" i="22"/>
  <c r="W6" i="22"/>
  <c r="V5" i="22"/>
  <c r="V13" i="22"/>
  <c r="V2" i="22"/>
  <c r="V6" i="22"/>
  <c r="V10" i="22"/>
  <c r="V14" i="22"/>
  <c r="W13" i="22"/>
  <c r="W9" i="22"/>
  <c r="W5" i="22"/>
  <c r="W7" i="22"/>
  <c r="V17" i="22" l="1"/>
  <c r="Y2" i="22"/>
  <c r="Y4" i="22"/>
  <c r="W17" i="22"/>
  <c r="Y17" i="22" l="1"/>
  <c r="B40" i="7" l="1"/>
  <c r="C40" i="7"/>
  <c r="D40" i="7"/>
  <c r="E40" i="7"/>
  <c r="F40" i="7"/>
  <c r="G40" i="7"/>
  <c r="H40" i="7"/>
  <c r="I40" i="7"/>
  <c r="J40" i="7"/>
  <c r="K40" i="7"/>
  <c r="L40" i="7"/>
  <c r="B41" i="7"/>
  <c r="C41" i="7"/>
  <c r="D41" i="7"/>
  <c r="E41" i="7"/>
  <c r="F41" i="7"/>
  <c r="G41" i="7"/>
  <c r="H41" i="7"/>
  <c r="I41" i="7"/>
  <c r="J41" i="7"/>
  <c r="K41" i="7"/>
  <c r="L41" i="7"/>
  <c r="D47" i="19" l="1"/>
  <c r="J31" i="21" l="1"/>
  <c r="K31" i="21"/>
  <c r="K40" i="21" s="1"/>
  <c r="L31" i="21"/>
  <c r="L40" i="21" s="1"/>
  <c r="M31" i="21"/>
  <c r="M40" i="21" s="1"/>
  <c r="C61" i="21" l="1"/>
  <c r="J40" i="21"/>
  <c r="F40" i="21"/>
  <c r="W10" i="21"/>
  <c r="W11" i="21"/>
  <c r="L18" i="21"/>
  <c r="P18" i="21"/>
  <c r="M18" i="21"/>
  <c r="Q18" i="21"/>
  <c r="U18" i="21"/>
  <c r="R18" i="21"/>
  <c r="V18" i="21"/>
  <c r="O18" i="21"/>
  <c r="S18" i="21"/>
  <c r="C62" i="21" l="1"/>
  <c r="C63" i="21"/>
  <c r="N40" i="21"/>
  <c r="N18" i="21"/>
  <c r="W18" i="21" s="1"/>
  <c r="N41" i="21" l="1"/>
  <c r="I10" i="23" l="1"/>
  <c r="K10" i="23" s="1"/>
  <c r="I13" i="23"/>
  <c r="K13" i="23" s="1"/>
  <c r="H10" i="19"/>
  <c r="G10" i="19"/>
  <c r="F10" i="19"/>
  <c r="E10" i="19"/>
  <c r="D10" i="19"/>
  <c r="N26" i="19"/>
  <c r="M26" i="19"/>
  <c r="L26" i="19"/>
  <c r="K26" i="19"/>
  <c r="J26" i="19"/>
  <c r="H26" i="19"/>
  <c r="N25" i="19"/>
  <c r="M25" i="19"/>
  <c r="L25" i="19"/>
  <c r="K25" i="19"/>
  <c r="J25" i="19"/>
  <c r="I25" i="19"/>
  <c r="H25" i="19"/>
  <c r="N24" i="19"/>
  <c r="M24" i="19"/>
  <c r="L24" i="19"/>
  <c r="K24" i="19"/>
  <c r="J24" i="19"/>
  <c r="I24" i="19"/>
  <c r="H24" i="19"/>
  <c r="N23" i="19"/>
  <c r="M23" i="19"/>
  <c r="L23" i="19"/>
  <c r="J23" i="19"/>
  <c r="I23" i="19"/>
  <c r="H23" i="19"/>
  <c r="C11" i="19"/>
  <c r="G16" i="19" l="1"/>
  <c r="D40" i="19" s="1"/>
  <c r="C41" i="19"/>
  <c r="J13" i="23"/>
  <c r="J10" i="23"/>
  <c r="J31" i="19"/>
  <c r="L31" i="19"/>
  <c r="I11" i="19"/>
  <c r="I31" i="19"/>
  <c r="M31" i="19"/>
  <c r="N31" i="19"/>
  <c r="H31" i="19"/>
  <c r="H11" i="19"/>
  <c r="O24" i="19"/>
  <c r="W8" i="19"/>
  <c r="O26" i="19"/>
  <c r="O23" i="19"/>
  <c r="W10" i="19"/>
  <c r="E11" i="19"/>
  <c r="G11" i="19"/>
  <c r="D11" i="19"/>
  <c r="F11" i="19"/>
  <c r="W3" i="19"/>
  <c r="W5" i="19"/>
  <c r="K23" i="19"/>
  <c r="W6" i="19"/>
  <c r="W7" i="19"/>
  <c r="O25" i="19"/>
  <c r="J11" i="19"/>
  <c r="N11" i="19"/>
  <c r="K11" i="19"/>
  <c r="O11" i="19"/>
  <c r="S11" i="19"/>
  <c r="L11" i="19"/>
  <c r="P11" i="19"/>
  <c r="T11" i="19"/>
  <c r="M11" i="19"/>
  <c r="Q11" i="19"/>
  <c r="U11" i="19"/>
  <c r="R11" i="19"/>
  <c r="V11" i="19"/>
  <c r="C40" i="19" l="1"/>
  <c r="C42" i="19" s="1"/>
  <c r="C52" i="19"/>
  <c r="W11" i="19"/>
  <c r="D52" i="19"/>
  <c r="K31" i="19"/>
  <c r="O21" i="19"/>
  <c r="O32" i="19" s="1"/>
  <c r="D41" i="19"/>
  <c r="D42" i="19" s="1"/>
  <c r="G31" i="19"/>
  <c r="C44" i="19" l="1"/>
  <c r="C49" i="19" s="1"/>
  <c r="C50" i="19" s="1"/>
  <c r="I9" i="23"/>
  <c r="K9" i="23" s="1"/>
  <c r="I12" i="23"/>
  <c r="K12" i="23" s="1"/>
  <c r="O31" i="19"/>
  <c r="C51" i="19" l="1"/>
  <c r="C53" i="19" s="1"/>
  <c r="I14" i="23"/>
  <c r="K14" i="23" s="1"/>
  <c r="J12" i="23"/>
  <c r="J9" i="23"/>
  <c r="D44" i="19"/>
  <c r="D49" i="19" s="1"/>
  <c r="C54" i="19" l="1"/>
  <c r="D50" i="19"/>
  <c r="D51" i="19" s="1"/>
  <c r="D53" i="19" s="1"/>
  <c r="D54" i="19" l="1"/>
  <c r="L28" i="7"/>
  <c r="K28" i="7"/>
  <c r="J28" i="7"/>
  <c r="I28" i="7"/>
  <c r="H28" i="7"/>
  <c r="G28" i="7"/>
  <c r="F28" i="7"/>
  <c r="E28" i="7"/>
  <c r="D28" i="7"/>
  <c r="C28" i="7"/>
  <c r="B28" i="7"/>
  <c r="L27" i="7"/>
  <c r="K27" i="7"/>
  <c r="J27" i="7"/>
  <c r="I27" i="7"/>
  <c r="H27" i="7"/>
  <c r="G27" i="7"/>
  <c r="F27" i="7"/>
  <c r="E27" i="7"/>
  <c r="D27" i="7"/>
  <c r="C27" i="7"/>
  <c r="B27" i="7"/>
  <c r="N26" i="7"/>
  <c r="O24" i="7"/>
  <c r="N24" i="7"/>
  <c r="O22" i="7"/>
  <c r="N22" i="7"/>
  <c r="O11" i="7"/>
  <c r="O13" i="7"/>
  <c r="O9" i="7"/>
  <c r="N11" i="7"/>
  <c r="N13" i="7"/>
  <c r="N9" i="7"/>
  <c r="R10" i="7" l="1"/>
  <c r="R8" i="7"/>
  <c r="I14" i="7"/>
  <c r="H14" i="7"/>
  <c r="D2" i="7"/>
  <c r="D3" i="7"/>
  <c r="D1" i="7"/>
  <c r="L15" i="7"/>
  <c r="K15" i="7"/>
  <c r="J15" i="7"/>
  <c r="I15" i="7"/>
  <c r="H15" i="7"/>
  <c r="G15" i="7"/>
  <c r="F15" i="7"/>
  <c r="E15" i="7"/>
  <c r="D15" i="7"/>
  <c r="C15" i="7"/>
  <c r="B15" i="7"/>
  <c r="L14" i="7"/>
  <c r="K14" i="7"/>
  <c r="Q14" i="7" s="1"/>
  <c r="J14" i="7"/>
  <c r="G14" i="7"/>
  <c r="F14" i="7"/>
  <c r="E14" i="7"/>
  <c r="D14" i="7"/>
  <c r="C14" i="7"/>
  <c r="B14" i="7"/>
  <c r="R12" i="7"/>
  <c r="Q12" i="7"/>
  <c r="Q10" i="7"/>
  <c r="Q8" i="7"/>
  <c r="R14" i="7" l="1"/>
  <c r="G2" i="7" l="1"/>
  <c r="H2" i="7"/>
  <c r="G3" i="7"/>
  <c r="H3" i="7"/>
  <c r="H1" i="7"/>
  <c r="G1" i="7"/>
</calcChain>
</file>

<file path=xl/sharedStrings.xml><?xml version="1.0" encoding="utf-8"?>
<sst xmlns="http://schemas.openxmlformats.org/spreadsheetml/2006/main" count="10503" uniqueCount="3467">
  <si>
    <t>Type Code</t>
  </si>
  <si>
    <t>Type</t>
  </si>
  <si>
    <t>Source</t>
  </si>
  <si>
    <t>HLA and SHLAA Ref</t>
  </si>
  <si>
    <t>Permission Reference</t>
  </si>
  <si>
    <t>Notes</t>
  </si>
  <si>
    <t>Site Name</t>
  </si>
  <si>
    <t>Location</t>
  </si>
  <si>
    <t>District</t>
  </si>
  <si>
    <t>Service Parish</t>
  </si>
  <si>
    <t>Bramley Sub-Area</t>
  </si>
  <si>
    <t>Gross Site Capacity</t>
  </si>
  <si>
    <t>Loss</t>
  </si>
  <si>
    <t>Net Site Capacity</t>
  </si>
  <si>
    <t>Outstanding Dwellings</t>
  </si>
  <si>
    <t>JCS Period Delivery</t>
  </si>
  <si>
    <t>2011-12 Net Delivery</t>
  </si>
  <si>
    <t>2012-13 Net Delivery</t>
  </si>
  <si>
    <t>2013-14 Net Delivery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</si>
  <si>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</si>
  <si>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</si>
  <si>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</si>
  <si>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</si>
  <si>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</si>
  <si>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</si>
  <si>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</si>
  <si>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</si>
  <si>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</si>
  <si>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</si>
  <si>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</si>
  <si>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</si>
  <si>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</si>
  <si>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</si>
  <si>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</si>
  <si>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</si>
  <si>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</si>
  <si>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</si>
  <si>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</si>
  <si>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</si>
  <si>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Post JCS Total</t>
  </si>
  <si>
    <t>Completed Sites</t>
  </si>
  <si>
    <t>Permission</t>
  </si>
  <si>
    <t>Affordable</t>
  </si>
  <si>
    <t>Gloucester City</t>
  </si>
  <si>
    <t>Completed sites</t>
  </si>
  <si>
    <t>GSC</t>
  </si>
  <si>
    <t>11/00288/FUL</t>
  </si>
  <si>
    <t>132 Cheltenham Road</t>
  </si>
  <si>
    <t>Commitments</t>
  </si>
  <si>
    <t>11/01195/FUL</t>
  </si>
  <si>
    <t>11/00238/COU</t>
  </si>
  <si>
    <t>11/00674/FUL</t>
  </si>
  <si>
    <t>14/00808/FUL</t>
  </si>
  <si>
    <t>13/00969/FUL</t>
  </si>
  <si>
    <t>13/00977/FUL</t>
  </si>
  <si>
    <t>Local Plan Potential</t>
  </si>
  <si>
    <t>-</t>
  </si>
  <si>
    <t>Various</t>
  </si>
  <si>
    <t>Windfall</t>
  </si>
  <si>
    <t>Completions to 31st March 2013</t>
  </si>
  <si>
    <t>2014-15 Net Delivery</t>
  </si>
  <si>
    <t>ALS1106</t>
  </si>
  <si>
    <t>09/01576/FUL</t>
  </si>
  <si>
    <t>18 - 20 Albion Street</t>
  </si>
  <si>
    <t>All Saints</t>
  </si>
  <si>
    <t>Cheltenham Borough</t>
  </si>
  <si>
    <t>CA5</t>
  </si>
  <si>
    <t>ALS1103</t>
  </si>
  <si>
    <t>09/00038/COU</t>
  </si>
  <si>
    <t>2 North Place  (lower ground+ground floors)</t>
  </si>
  <si>
    <t>ALS1111</t>
  </si>
  <si>
    <t>10/01285/FUL</t>
  </si>
  <si>
    <t>2 North Place (third floor)</t>
  </si>
  <si>
    <t>ALS1113</t>
  </si>
  <si>
    <t>11/00100/FUL</t>
  </si>
  <si>
    <t>21 Kings Road</t>
  </si>
  <si>
    <t>ALS1124</t>
  </si>
  <si>
    <t>13/01024/FUL</t>
  </si>
  <si>
    <t>23 Grosvenor Street</t>
  </si>
  <si>
    <t>ALS1115</t>
  </si>
  <si>
    <t>11/00662/COU</t>
  </si>
  <si>
    <t>26 St James Street</t>
  </si>
  <si>
    <t>ALS1119</t>
  </si>
  <si>
    <t>12/00417/COU</t>
  </si>
  <si>
    <t>34B Duke Street</t>
  </si>
  <si>
    <t>ALS1107</t>
  </si>
  <si>
    <t>09/01678/FUL</t>
  </si>
  <si>
    <t>3A Sherborne Place</t>
  </si>
  <si>
    <t>ALS1117</t>
  </si>
  <si>
    <t>12/00258/FUL</t>
  </si>
  <si>
    <t>Brethrens Meeting Room  Carlton Street</t>
  </si>
  <si>
    <t>ALS1114</t>
  </si>
  <si>
    <t>11/00380/COU</t>
  </si>
  <si>
    <t>Ground floor  58 Fairview Road</t>
  </si>
  <si>
    <t>ALS1112</t>
  </si>
  <si>
    <t>11/00043/FUL</t>
  </si>
  <si>
    <t>Mill House  121 - 123 Albion Street</t>
  </si>
  <si>
    <t>ALS1099</t>
  </si>
  <si>
    <t>08/00685/FUL</t>
  </si>
  <si>
    <t>Rear of 58 Fairview Road</t>
  </si>
  <si>
    <t>ALS1123</t>
  </si>
  <si>
    <t>13/00463/COU</t>
  </si>
  <si>
    <t>The Vineyard  Berkeley Street</t>
  </si>
  <si>
    <t>ALS1122</t>
  </si>
  <si>
    <t>13/00371/COU</t>
  </si>
  <si>
    <t>14 Hewlett Road</t>
  </si>
  <si>
    <t>ALS1118</t>
  </si>
  <si>
    <t>13/00545/FUL</t>
  </si>
  <si>
    <t>19 Sydenham Villas Road</t>
  </si>
  <si>
    <t>ALS1128</t>
  </si>
  <si>
    <t>13/01299/P3JPA</t>
  </si>
  <si>
    <t>Berkeley Court  High Street</t>
  </si>
  <si>
    <t>ALS1121</t>
  </si>
  <si>
    <t>12/01711/COU</t>
  </si>
  <si>
    <t>Grosvenor House  65 Albion Street</t>
  </si>
  <si>
    <t>ALS1120</t>
  </si>
  <si>
    <t>12/00721/FUL</t>
  </si>
  <si>
    <t xml:space="preserve">Potter House St Annes Road </t>
  </si>
  <si>
    <t>13/00817/FUL</t>
  </si>
  <si>
    <t>ALS1116</t>
  </si>
  <si>
    <t>11/01699/COU</t>
  </si>
  <si>
    <t>Worcester House  Pittville Circus Road</t>
  </si>
  <si>
    <t>BAT1037</t>
  </si>
  <si>
    <t>09/01049/COU</t>
  </si>
  <si>
    <t>116 Ryeworth Road</t>
  </si>
  <si>
    <t>Battledown</t>
  </si>
  <si>
    <t>CA3</t>
  </si>
  <si>
    <t>BAT1041</t>
  </si>
  <si>
    <t>Forbois  Hambrook Street</t>
  </si>
  <si>
    <t>BAT1036</t>
  </si>
  <si>
    <t>09/00699/FUL</t>
  </si>
  <si>
    <t>Ham Hill Farm North  Ham Road</t>
  </si>
  <si>
    <t>BAT1023</t>
  </si>
  <si>
    <t>08/01439/FUL</t>
  </si>
  <si>
    <t>Land adj. 12 Battledown Drive</t>
  </si>
  <si>
    <t>BAT1033</t>
  </si>
  <si>
    <t>08/00719/FUL</t>
  </si>
  <si>
    <t>Land r/o 7-9 Ryeworth Road</t>
  </si>
  <si>
    <t>BAT1043</t>
  </si>
  <si>
    <t>10/01931/FUL</t>
  </si>
  <si>
    <t>Land r/o 9 Ryeworth Road</t>
  </si>
  <si>
    <t>CHK1029</t>
  </si>
  <si>
    <t>10/01664/FUL</t>
  </si>
  <si>
    <t>Middle Colgate Farm  Ham Road</t>
  </si>
  <si>
    <t>BAT1040</t>
  </si>
  <si>
    <t>10/01848/COU</t>
  </si>
  <si>
    <t>Sixways Hall  278 London Road</t>
  </si>
  <si>
    <t>ALS1041</t>
  </si>
  <si>
    <t>00/01559/OUT</t>
  </si>
  <si>
    <t>Temple Garth  Oakley Road</t>
  </si>
  <si>
    <t>BAT1050</t>
  </si>
  <si>
    <t>12/01175/FUL</t>
  </si>
  <si>
    <t>32 Rosehill Street</t>
  </si>
  <si>
    <t>BAT1048</t>
  </si>
  <si>
    <t>12/01174/FUL</t>
  </si>
  <si>
    <t>34 Rosehill Street</t>
  </si>
  <si>
    <t>BAT1049</t>
  </si>
  <si>
    <t>12/01171/FUL</t>
  </si>
  <si>
    <t>36 Rosehill Street</t>
  </si>
  <si>
    <t>BAT1045</t>
  </si>
  <si>
    <t>11/00130/COU</t>
  </si>
  <si>
    <t>Hales Mead Childrens Home  25 Hales Close</t>
  </si>
  <si>
    <t>BAT1046</t>
  </si>
  <si>
    <t>14/00296/FUL</t>
  </si>
  <si>
    <t>Acorns  Oakley Road</t>
  </si>
  <si>
    <t>BAT1052</t>
  </si>
  <si>
    <t>12/01591/FUL</t>
  </si>
  <si>
    <t>Cherry Court  Ashley Road</t>
  </si>
  <si>
    <t>BAT1053</t>
  </si>
  <si>
    <t>13/00703/FUL</t>
  </si>
  <si>
    <t>Land Adjacent Ham Green Cottage  Ham Road</t>
  </si>
  <si>
    <t>BAT1051</t>
  </si>
  <si>
    <t>12/00975/FUL</t>
  </si>
  <si>
    <t>Land Between 16 And 17 Foxgrove Drive</t>
  </si>
  <si>
    <t>BAT1016</t>
  </si>
  <si>
    <t>Land r/o 224 London Road</t>
  </si>
  <si>
    <t>BAT1010B</t>
  </si>
  <si>
    <t>13/01987/FUL</t>
  </si>
  <si>
    <t>Brigs Meadow, Ashley Road</t>
  </si>
  <si>
    <t>BTR1012</t>
  </si>
  <si>
    <t>11/01255/FUL</t>
  </si>
  <si>
    <t>5 Rissington Close</t>
  </si>
  <si>
    <t>Benhall and the Reddings</t>
  </si>
  <si>
    <t>CA1</t>
  </si>
  <si>
    <t>CHK1079</t>
  </si>
  <si>
    <t>11/01886/FUL</t>
  </si>
  <si>
    <t>330 London Road</t>
  </si>
  <si>
    <t>Charlton Kings</t>
  </si>
  <si>
    <t>CHK1069</t>
  </si>
  <si>
    <t>09/01354/COU</t>
  </si>
  <si>
    <t>42 Brookway Road</t>
  </si>
  <si>
    <t>CHK1078</t>
  </si>
  <si>
    <t>11/01225/COU</t>
  </si>
  <si>
    <t>42 Church Street</t>
  </si>
  <si>
    <t>CHK1043</t>
  </si>
  <si>
    <t>10/01211/REM</t>
  </si>
  <si>
    <t>84 Little Herberts Road</t>
  </si>
  <si>
    <t>CHK1071</t>
  </si>
  <si>
    <t>10/00649/FUL</t>
  </si>
  <si>
    <t>9 Little Herberts Road</t>
  </si>
  <si>
    <t>CHK1068</t>
  </si>
  <si>
    <t>09/01250/FUL</t>
  </si>
  <si>
    <t>Buckle Grange  Brevel Terrace</t>
  </si>
  <si>
    <t>CHK1038</t>
  </si>
  <si>
    <t>12/00323/FUL</t>
  </si>
  <si>
    <t>Coxhorne Farm  London Road</t>
  </si>
  <si>
    <t>CHK1070</t>
  </si>
  <si>
    <t>11/00440/FUL</t>
  </si>
  <si>
    <t>Land adj. Ledmore Road</t>
  </si>
  <si>
    <t>CHK1082</t>
  </si>
  <si>
    <t>12/00738/FUL</t>
  </si>
  <si>
    <t>Land r/o 43 Cirencester Road</t>
  </si>
  <si>
    <t>CHK1080</t>
  </si>
  <si>
    <t>10/00715/FUL</t>
  </si>
  <si>
    <t>Rear of 261 Cirencester Road</t>
  </si>
  <si>
    <t>CHK1074</t>
  </si>
  <si>
    <t>10/01735/FUL</t>
  </si>
  <si>
    <t>Somerset House  96 Horsefair Street</t>
  </si>
  <si>
    <t>CHK1072</t>
  </si>
  <si>
    <t>10/00280/FUL</t>
  </si>
  <si>
    <t>The Church Of The Holy Apostle  London Road</t>
  </si>
  <si>
    <t>CHK1084</t>
  </si>
  <si>
    <t>13/01907/FUL</t>
  </si>
  <si>
    <t>19 Lyefield Road West</t>
  </si>
  <si>
    <t>CHK1085</t>
  </si>
  <si>
    <t>13/02085/COU</t>
  </si>
  <si>
    <t>235 London Road</t>
  </si>
  <si>
    <t>CHK1092</t>
  </si>
  <si>
    <t>7 Little Herberts Road</t>
  </si>
  <si>
    <t>CHK1077</t>
  </si>
  <si>
    <t>11/00586/FUL</t>
  </si>
  <si>
    <t>Charlton Lawn  Cudnall Street</t>
  </si>
  <si>
    <t>CHK1076A</t>
  </si>
  <si>
    <t>14/01287/FUL</t>
  </si>
  <si>
    <t>1 Peel Close</t>
  </si>
  <si>
    <t>CHP1030</t>
  </si>
  <si>
    <t>13/01112/LBC</t>
  </si>
  <si>
    <t>Charlton House  Cirencester Road</t>
  </si>
  <si>
    <t>Charlton Park</t>
  </si>
  <si>
    <t>CHP1020</t>
  </si>
  <si>
    <t>06/01850/FUL</t>
  </si>
  <si>
    <t>Land r/o 174 Old Bath Road</t>
  </si>
  <si>
    <t>CHP1028</t>
  </si>
  <si>
    <t>11/01840/FUL</t>
  </si>
  <si>
    <t>Landscape  Daisy Bank Road</t>
  </si>
  <si>
    <t>CHP1026</t>
  </si>
  <si>
    <t>11/00272/FUL</t>
  </si>
  <si>
    <t>Pendlewych  11 Greatfield Drive</t>
  </si>
  <si>
    <t>CHP1019</t>
  </si>
  <si>
    <t>10/01024/FUL</t>
  </si>
  <si>
    <t>Land r/o 108 Charlton Lane</t>
  </si>
  <si>
    <t>CHP1029</t>
  </si>
  <si>
    <t>12/01347/FUL</t>
  </si>
  <si>
    <t>The Bungalow  Moorend Road</t>
  </si>
  <si>
    <t>COL1102</t>
  </si>
  <si>
    <t>12/00295/COU</t>
  </si>
  <si>
    <t>1 Bath Street</t>
  </si>
  <si>
    <t>College</t>
  </si>
  <si>
    <t>COL1087</t>
  </si>
  <si>
    <t>10/01738/COU</t>
  </si>
  <si>
    <t>102 Bath Road</t>
  </si>
  <si>
    <t>COL1064</t>
  </si>
  <si>
    <t>07/01329/COU</t>
  </si>
  <si>
    <t>16 Ormond Terrace</t>
  </si>
  <si>
    <t>COL1115</t>
  </si>
  <si>
    <t>13/00961/COU</t>
  </si>
  <si>
    <t>16 Ormond Terrace  Regent Street</t>
  </si>
  <si>
    <t>COL1079</t>
  </si>
  <si>
    <t>09/01745/FUL</t>
  </si>
  <si>
    <t>2 Fairhaven Street</t>
  </si>
  <si>
    <t>COL1100</t>
  </si>
  <si>
    <t>11/01808/COU</t>
  </si>
  <si>
    <t>2 Oriel Villas  Oriel Road</t>
  </si>
  <si>
    <t>COL1090</t>
  </si>
  <si>
    <t>10/01980/FUL</t>
  </si>
  <si>
    <t>24 Cambray Place</t>
  </si>
  <si>
    <t>COL1104</t>
  </si>
  <si>
    <t>12/00325/COU</t>
  </si>
  <si>
    <t>25 Cambray Place</t>
  </si>
  <si>
    <t>COL1104A</t>
  </si>
  <si>
    <t>12/01076/COU</t>
  </si>
  <si>
    <t>COL1075</t>
  </si>
  <si>
    <t>09/00608/COU</t>
  </si>
  <si>
    <t>34 Rodney Road</t>
  </si>
  <si>
    <t>COL1099</t>
  </si>
  <si>
    <t>11/00716/FUL</t>
  </si>
  <si>
    <t>39 St Lukes Place</t>
  </si>
  <si>
    <t>COL1083</t>
  </si>
  <si>
    <t>11/00175/FUL</t>
  </si>
  <si>
    <t>4 Exmouth Street</t>
  </si>
  <si>
    <t>COL1109</t>
  </si>
  <si>
    <t>12/01636/COU</t>
  </si>
  <si>
    <t xml:space="preserve">4 St James Terrace Suffolk Parade </t>
  </si>
  <si>
    <t>COL1107</t>
  </si>
  <si>
    <t>12/01112/COU</t>
  </si>
  <si>
    <t>43 Rodney Road</t>
  </si>
  <si>
    <t>COL1093</t>
  </si>
  <si>
    <t>11/01187/COU</t>
  </si>
  <si>
    <t>6 - 8 Leckhampton Road</t>
  </si>
  <si>
    <t>COL1084</t>
  </si>
  <si>
    <t>10/01261/COU</t>
  </si>
  <si>
    <t>6 High Street</t>
  </si>
  <si>
    <t>COL1027</t>
  </si>
  <si>
    <t>02/01554/COU</t>
  </si>
  <si>
    <t>8 - 9 Bath Street</t>
  </si>
  <si>
    <t>COL1105</t>
  </si>
  <si>
    <t>12/00631/COU</t>
  </si>
  <si>
    <t>8 Montpellier Drive</t>
  </si>
  <si>
    <t>COL1095</t>
  </si>
  <si>
    <t>11/01384/COU</t>
  </si>
  <si>
    <t>Buckingham House  Wellington Street</t>
  </si>
  <si>
    <t>COL1073</t>
  </si>
  <si>
    <t>08/01704/FUL</t>
  </si>
  <si>
    <t>Costa Coffee  24 Promenade</t>
  </si>
  <si>
    <t>COL1092</t>
  </si>
  <si>
    <t>11/00694/FUL</t>
  </si>
  <si>
    <t>First floor  192 Bath Road</t>
  </si>
  <si>
    <t>COL1055</t>
  </si>
  <si>
    <t>06/00339/COU</t>
  </si>
  <si>
    <t>Flat 14  Stagecoach House  3-4 Bath Street</t>
  </si>
  <si>
    <t>COL1078</t>
  </si>
  <si>
    <t>09/01583/COU</t>
  </si>
  <si>
    <t>Leeswood Hotel  14 Montpellier Drive</t>
  </si>
  <si>
    <t>COL1082</t>
  </si>
  <si>
    <t>10/00790/COU</t>
  </si>
  <si>
    <t>Lonsdale Guest House  16 Montpellier Drive</t>
  </si>
  <si>
    <t>COL1056</t>
  </si>
  <si>
    <t>10/00075/COU</t>
  </si>
  <si>
    <t>Micklinton Hotel  12 Montpellier Drive</t>
  </si>
  <si>
    <t>COL1080</t>
  </si>
  <si>
    <t>10/00019/COU</t>
  </si>
  <si>
    <t>St Michaels  4 Montpellier Drive</t>
  </si>
  <si>
    <t>COL1091</t>
  </si>
  <si>
    <t>10/01749/FUL</t>
  </si>
  <si>
    <t>The Annexe  Eagle Star Tower Block  Montpellier Drive</t>
  </si>
  <si>
    <t>COL1120</t>
  </si>
  <si>
    <t>13/01973/FUL</t>
  </si>
  <si>
    <t>The Cotswold Forge  2 Exmouth Street</t>
  </si>
  <si>
    <t>COL1068</t>
  </si>
  <si>
    <t>11/01636/COU</t>
  </si>
  <si>
    <t>The Forge  2 Exmouth Street</t>
  </si>
  <si>
    <t>COL1103</t>
  </si>
  <si>
    <t>12/00060/FUL</t>
  </si>
  <si>
    <t>The Square Private Hotel  8 Suffolk Square</t>
  </si>
  <si>
    <t>COL1114</t>
  </si>
  <si>
    <t>13/00851/COU</t>
  </si>
  <si>
    <t>Wellington Mews  Wellington Street</t>
  </si>
  <si>
    <t>COL1110</t>
  </si>
  <si>
    <t>12/00870/FUL</t>
  </si>
  <si>
    <t>Thirlestaine Hall  Thirlestaine Road</t>
  </si>
  <si>
    <t>COL1112</t>
  </si>
  <si>
    <t>13/00232/COU</t>
  </si>
  <si>
    <t>12 Bath Street</t>
  </si>
  <si>
    <t>COL1088</t>
  </si>
  <si>
    <t>10/01754/FUL</t>
  </si>
  <si>
    <t>3 Mead Road</t>
  </si>
  <si>
    <t>COL1116</t>
  </si>
  <si>
    <t>13/00793/FUL</t>
  </si>
  <si>
    <t>97 Montpellier Terrace</t>
  </si>
  <si>
    <t>COL1096</t>
  </si>
  <si>
    <t>10/00780/FUL</t>
  </si>
  <si>
    <t>YMCA  6 Vittoria Walk</t>
  </si>
  <si>
    <t>COL1121</t>
  </si>
  <si>
    <t>13/02043/FUL</t>
  </si>
  <si>
    <t>146 Bath Road</t>
  </si>
  <si>
    <t>COL1125</t>
  </si>
  <si>
    <t>14/02055/COU</t>
  </si>
  <si>
    <t>21 Rodney Road</t>
  </si>
  <si>
    <t>HEW1019</t>
  </si>
  <si>
    <t>13/01950/FUL</t>
  </si>
  <si>
    <t>Fiddlers Corner  Pheasant Lane</t>
  </si>
  <si>
    <t>Hesters Way</t>
  </si>
  <si>
    <t>HEW1018</t>
  </si>
  <si>
    <t>13/02205/FUL</t>
  </si>
  <si>
    <t>6 Edendale Road</t>
  </si>
  <si>
    <t>LAN1171</t>
  </si>
  <si>
    <t>11/01811/COU</t>
  </si>
  <si>
    <t>14 &amp; 15 Imperial Square</t>
  </si>
  <si>
    <t>Lansdown</t>
  </si>
  <si>
    <t>LAN1141</t>
  </si>
  <si>
    <t>07/01723/COU</t>
  </si>
  <si>
    <t>14 Eldorado Road</t>
  </si>
  <si>
    <t>LAN1152</t>
  </si>
  <si>
    <t>09/00763/COU</t>
  </si>
  <si>
    <t>14 Rotunda Terrace</t>
  </si>
  <si>
    <t>LAN1167</t>
  </si>
  <si>
    <t>11/01273/COU</t>
  </si>
  <si>
    <t>2 Royal Crescent</t>
  </si>
  <si>
    <t>LAN1151</t>
  </si>
  <si>
    <t>09/00680/COU</t>
  </si>
  <si>
    <t>22 Montpellier Walk</t>
  </si>
  <si>
    <t>LAN1145</t>
  </si>
  <si>
    <t>08/00208/LBC</t>
  </si>
  <si>
    <t>24 Lansdown Place</t>
  </si>
  <si>
    <t>LAN1192</t>
  </si>
  <si>
    <t>13/01056/COU</t>
  </si>
  <si>
    <t>27 Imperial Square</t>
  </si>
  <si>
    <t>LAN1166</t>
  </si>
  <si>
    <t>11/00768/FUL</t>
  </si>
  <si>
    <t>28 Eldorado Crescent</t>
  </si>
  <si>
    <t>LAN1143B</t>
  </si>
  <si>
    <t>11/00806/FUL</t>
  </si>
  <si>
    <t>2nd+3rd floor  53 Christchurch Road</t>
  </si>
  <si>
    <t>LAN1163</t>
  </si>
  <si>
    <t>11/00072/COU</t>
  </si>
  <si>
    <t>31 Imperial Square</t>
  </si>
  <si>
    <t>LAN1169</t>
  </si>
  <si>
    <t>11/01197/COU</t>
  </si>
  <si>
    <t>33 Imperial Square</t>
  </si>
  <si>
    <t>LAN1165</t>
  </si>
  <si>
    <t>11/00583/COU</t>
  </si>
  <si>
    <t>4 Lansdown Place Lane</t>
  </si>
  <si>
    <t>LAN1176</t>
  </si>
  <si>
    <t>11/01794/COU</t>
  </si>
  <si>
    <t>6 Royal Crescent</t>
  </si>
  <si>
    <t>LAN1187</t>
  </si>
  <si>
    <t>12/01717/FUL</t>
  </si>
  <si>
    <t>63 St Georges Road</t>
  </si>
  <si>
    <t>LAN1155</t>
  </si>
  <si>
    <t>09/01453/COU</t>
  </si>
  <si>
    <t>7 Lansdown Place</t>
  </si>
  <si>
    <t>LAN1158</t>
  </si>
  <si>
    <t>10/01344/COU</t>
  </si>
  <si>
    <t>7 Lansdown Place Lane</t>
  </si>
  <si>
    <t>LAN1154</t>
  </si>
  <si>
    <t>09/00856/COU</t>
  </si>
  <si>
    <t>70 Lansdown Crescent Lane</t>
  </si>
  <si>
    <t>LAN1164</t>
  </si>
  <si>
    <t>11/01895/FUL</t>
  </si>
  <si>
    <t>9 Malvern Place</t>
  </si>
  <si>
    <t>LAN1180</t>
  </si>
  <si>
    <t>12/00553/COU</t>
  </si>
  <si>
    <t>99 Promenade</t>
  </si>
  <si>
    <t>LAN1170</t>
  </si>
  <si>
    <t>11/01717/COU</t>
  </si>
  <si>
    <t>Angle Mews  Lansdown Place Lane</t>
  </si>
  <si>
    <t>LAN1194</t>
  </si>
  <si>
    <t>13/01556/COU</t>
  </si>
  <si>
    <t>Basement  2 Royal Crescent</t>
  </si>
  <si>
    <t>LAN1157</t>
  </si>
  <si>
    <t>10/00313/COU</t>
  </si>
  <si>
    <t>Basement  7 Post Office Lane</t>
  </si>
  <si>
    <t>LAN1173</t>
  </si>
  <si>
    <t>10/00851/LBC</t>
  </si>
  <si>
    <t>Basement  7 St Georges Terrace  St James Square</t>
  </si>
  <si>
    <t>LAN1162</t>
  </si>
  <si>
    <t>10/01876/FUL</t>
  </si>
  <si>
    <t>Bromley House  Lansdown Crescent Lane</t>
  </si>
  <si>
    <t>LAN1143</t>
  </si>
  <si>
    <t>08/00106/COU</t>
  </si>
  <si>
    <t>Fulshaw Lodge  53 Christchurch Road</t>
  </si>
  <si>
    <t>LAN1160</t>
  </si>
  <si>
    <t>10/01928/FUL</t>
  </si>
  <si>
    <t>Lanesfield  42 Lansdown Road</t>
  </si>
  <si>
    <t>LAN1156</t>
  </si>
  <si>
    <t>10/00282/COU</t>
  </si>
  <si>
    <t>Maidstone  Parabola Road</t>
  </si>
  <si>
    <t>LAN1184</t>
  </si>
  <si>
    <t>12/00102/COU</t>
  </si>
  <si>
    <t>LAN1174</t>
  </si>
  <si>
    <t>11/01062/COU</t>
  </si>
  <si>
    <t>Montpellier Hotel  33 Montpellier Terrace</t>
  </si>
  <si>
    <t>LAN1183</t>
  </si>
  <si>
    <t>12/01433/COU</t>
  </si>
  <si>
    <t>Nexus House  Knapp Road</t>
  </si>
  <si>
    <t>LAN1181</t>
  </si>
  <si>
    <t>12/00876/COU</t>
  </si>
  <si>
    <t>Thatchers  101 Montpellier Street</t>
  </si>
  <si>
    <t>LAN1189</t>
  </si>
  <si>
    <t>12/01871/COU</t>
  </si>
  <si>
    <t xml:space="preserve">Treaford House 54 Lansdown Road </t>
  </si>
  <si>
    <t>LAN1142</t>
  </si>
  <si>
    <t>11/01408/FUL</t>
  </si>
  <si>
    <t>Well Place  Well Place</t>
  </si>
  <si>
    <t>LAN1168</t>
  </si>
  <si>
    <t>11/01285/FUL</t>
  </si>
  <si>
    <t>5 - 6 Malvern Place</t>
  </si>
  <si>
    <t>LAN1161</t>
  </si>
  <si>
    <t>10/01997/COU</t>
  </si>
  <si>
    <t>18 Rotunda Terrace  Montpellier Street</t>
  </si>
  <si>
    <t>LAN1175</t>
  </si>
  <si>
    <t>11/01199/COU</t>
  </si>
  <si>
    <t>21 Promenade</t>
  </si>
  <si>
    <t>LAN1188</t>
  </si>
  <si>
    <t>12/01826/FUL</t>
  </si>
  <si>
    <t>21 St Georges Road</t>
  </si>
  <si>
    <t>LAN1178</t>
  </si>
  <si>
    <t>12/00500/FUL</t>
  </si>
  <si>
    <t>35 St Georges Road</t>
  </si>
  <si>
    <t>LAN1179</t>
  </si>
  <si>
    <t>12/00272/FUL</t>
  </si>
  <si>
    <t>Maple House Business Centre  Bayshill Road</t>
  </si>
  <si>
    <t>LEC1035</t>
  </si>
  <si>
    <t>11/00262/FUL</t>
  </si>
  <si>
    <t>21B Upper Norwood Street</t>
  </si>
  <si>
    <t>Leckhampton</t>
  </si>
  <si>
    <t>CA4</t>
  </si>
  <si>
    <t>LEC1033</t>
  </si>
  <si>
    <t>11/00439/FUL</t>
  </si>
  <si>
    <t>5 The Spindles</t>
  </si>
  <si>
    <t>LEC1038</t>
  </si>
  <si>
    <t>11/01035/FUL</t>
  </si>
  <si>
    <t>Delancey Hospital  Charlton Lane</t>
  </si>
  <si>
    <t>LEC1036</t>
  </si>
  <si>
    <t>11/00877/FUL</t>
  </si>
  <si>
    <t>Garages adj. to 6 Moorend Crescent</t>
  </si>
  <si>
    <t>LEC1032</t>
  </si>
  <si>
    <t>09/01041/FUL</t>
  </si>
  <si>
    <t>Land off Thompson Drive</t>
  </si>
  <si>
    <t>LEC1039</t>
  </si>
  <si>
    <t>11/00316/FUL</t>
  </si>
  <si>
    <t>Peter House  Kidnappers Lane</t>
  </si>
  <si>
    <t>LEC1015</t>
  </si>
  <si>
    <t>05/01098/OUT</t>
  </si>
  <si>
    <t>The View  Leckhampton Hill</t>
  </si>
  <si>
    <t>LEC1046</t>
  </si>
  <si>
    <t>14/01263/FUL</t>
  </si>
  <si>
    <t>38 Pilley Lane</t>
  </si>
  <si>
    <t>OAK1015</t>
  </si>
  <si>
    <t>10/01425/FUL</t>
  </si>
  <si>
    <t>141 Prestbury Road</t>
  </si>
  <si>
    <t>Oakley</t>
  </si>
  <si>
    <t>CA2</t>
  </si>
  <si>
    <t>OAK1018</t>
  </si>
  <si>
    <t>09/01688/FUL</t>
  </si>
  <si>
    <t>17 Hayes Road</t>
  </si>
  <si>
    <t>OAK1017</t>
  </si>
  <si>
    <t>09/01270/FUL</t>
  </si>
  <si>
    <t>185 Priors Road</t>
  </si>
  <si>
    <t>OAK1023</t>
  </si>
  <si>
    <t>10/01759/FUL</t>
  </si>
  <si>
    <t>Cat and Fiddle Public House  63 Whaddon Road</t>
  </si>
  <si>
    <t>OAK1020</t>
  </si>
  <si>
    <t>10/01707/FUL</t>
  </si>
  <si>
    <t>Garages Off Imjin Road</t>
  </si>
  <si>
    <t>OAK1014</t>
  </si>
  <si>
    <t>07/01700/FUL</t>
  </si>
  <si>
    <t>Land at Medway Court  Whaddon Road</t>
  </si>
  <si>
    <t>OAK1025</t>
  </si>
  <si>
    <t>12/00805/FUL</t>
  </si>
  <si>
    <t>Land rear of 139 Prestbury Road</t>
  </si>
  <si>
    <t>OAK1024</t>
  </si>
  <si>
    <t>12/00238/FUL</t>
  </si>
  <si>
    <t>Machine Division  Premier Products Ltd  Bouncers Lane</t>
  </si>
  <si>
    <t>OAK1021</t>
  </si>
  <si>
    <t>10/01706/FUL</t>
  </si>
  <si>
    <t>Garages Off Burma Avenue</t>
  </si>
  <si>
    <t>PAR1116</t>
  </si>
  <si>
    <t>09/00554/FUL</t>
  </si>
  <si>
    <t>119B Bath Road</t>
  </si>
  <si>
    <t>Park</t>
  </si>
  <si>
    <t>PAR1120</t>
  </si>
  <si>
    <t>09/00097/FUL</t>
  </si>
  <si>
    <t>14 Gratton Road</t>
  </si>
  <si>
    <t>PAR1108</t>
  </si>
  <si>
    <t>10/00289/FUL</t>
  </si>
  <si>
    <t>213A Bath Road</t>
  </si>
  <si>
    <t>PAR1129</t>
  </si>
  <si>
    <t>4 Bethesda Street</t>
  </si>
  <si>
    <t>12/01450/FUL</t>
  </si>
  <si>
    <t>PAR1119B</t>
  </si>
  <si>
    <t>11/00608/COU</t>
  </si>
  <si>
    <t>57 Great Norwood Street</t>
  </si>
  <si>
    <t>PAR1130</t>
  </si>
  <si>
    <t>12/00221/COU</t>
  </si>
  <si>
    <t>Brandon House  62 Painswick Road</t>
  </si>
  <si>
    <t>PAR1085</t>
  </si>
  <si>
    <t>07/00821/COU</t>
  </si>
  <si>
    <t>Land r/o 47 Shurdington Road</t>
  </si>
  <si>
    <t>PAR1127</t>
  </si>
  <si>
    <t>11/01174/FUL</t>
  </si>
  <si>
    <t>Land r/o Merrodown And Eildon  Lansdown Road</t>
  </si>
  <si>
    <t>PAR1103</t>
  </si>
  <si>
    <t>10/01991/FUL</t>
  </si>
  <si>
    <t>Regent Place  79 The Park</t>
  </si>
  <si>
    <t>PAR1099</t>
  </si>
  <si>
    <t>09/01741/FUL</t>
  </si>
  <si>
    <t>The Bakery  Bakehouse Lane</t>
  </si>
  <si>
    <t>PAR1126</t>
  </si>
  <si>
    <t>11/00787/FUL</t>
  </si>
  <si>
    <t>1 Hatherley Court Road</t>
  </si>
  <si>
    <t>PAR1134</t>
  </si>
  <si>
    <t>13/01264/FUL</t>
  </si>
  <si>
    <t>40 Andover Road</t>
  </si>
  <si>
    <t>PAR1131</t>
  </si>
  <si>
    <t>12/00515/FUL</t>
  </si>
  <si>
    <t>5 Bethesda Street</t>
  </si>
  <si>
    <t>PAR1133</t>
  </si>
  <si>
    <t>13/00066/FUL</t>
  </si>
  <si>
    <t>92 Suffolk Road</t>
  </si>
  <si>
    <t>PIT1084</t>
  </si>
  <si>
    <t>10/01849/COU</t>
  </si>
  <si>
    <t>1 Pittville House  Wellington Road</t>
  </si>
  <si>
    <t>Pittville</t>
  </si>
  <si>
    <t>PIT1093</t>
  </si>
  <si>
    <t>12/00944/FUL</t>
  </si>
  <si>
    <t>1 Portland Place</t>
  </si>
  <si>
    <t>PIT1061</t>
  </si>
  <si>
    <t>10/00476/COU</t>
  </si>
  <si>
    <t>12A Evesham Road</t>
  </si>
  <si>
    <t>PIT1087</t>
  </si>
  <si>
    <t>11/00829/FUL</t>
  </si>
  <si>
    <t>14 Evesham Road</t>
  </si>
  <si>
    <t>PIT1076</t>
  </si>
  <si>
    <t>09/00136/FUL</t>
  </si>
  <si>
    <t>18 Evesham Road</t>
  </si>
  <si>
    <t>PIT1100</t>
  </si>
  <si>
    <t>13/02070/COU</t>
  </si>
  <si>
    <t>20 Cleevemount Road</t>
  </si>
  <si>
    <t>PIT1079</t>
  </si>
  <si>
    <t>09/01610/COU</t>
  </si>
  <si>
    <t>22 Cleevemount Road</t>
  </si>
  <si>
    <t>PIT1091</t>
  </si>
  <si>
    <t>12/00692/FUL</t>
  </si>
  <si>
    <t>22 Evesham Road</t>
  </si>
  <si>
    <t>PIT1080</t>
  </si>
  <si>
    <t>10/00612/COU</t>
  </si>
  <si>
    <t>29 Windsor Street</t>
  </si>
  <si>
    <t>PIT1068</t>
  </si>
  <si>
    <t>08/00475/REM</t>
  </si>
  <si>
    <t>35-37 Windsor Street</t>
  </si>
  <si>
    <t>PIT1082</t>
  </si>
  <si>
    <t>10/00978/COU</t>
  </si>
  <si>
    <t>6 Prestbury Road</t>
  </si>
  <si>
    <t>PIT1081</t>
  </si>
  <si>
    <t>10/00374/COU</t>
  </si>
  <si>
    <t>8 Prestbury Road</t>
  </si>
  <si>
    <t>PIT1059B</t>
  </si>
  <si>
    <t>12/01638/COU</t>
  </si>
  <si>
    <t>96 Winchcombe Street</t>
  </si>
  <si>
    <t>PIT1092</t>
  </si>
  <si>
    <t>12/00988/COU</t>
  </si>
  <si>
    <t>Ground Floor Offices  Gurney House  Trinity Lane</t>
  </si>
  <si>
    <t>PIT1085</t>
  </si>
  <si>
    <t>11/01703/COU</t>
  </si>
  <si>
    <t>Lower ground floor  37 Prestbury Road</t>
  </si>
  <si>
    <t>PIT1078</t>
  </si>
  <si>
    <t>09/01356/COU</t>
  </si>
  <si>
    <t>Regency Nursing Home  98 Evesham Road</t>
  </si>
  <si>
    <t>PIT1054</t>
  </si>
  <si>
    <t>11/01432/FUL</t>
  </si>
  <si>
    <t>Signcraft Ltd  Warwick Place</t>
  </si>
  <si>
    <t>PIT1075</t>
  </si>
  <si>
    <t>11/00214/TIME</t>
  </si>
  <si>
    <t>The Pond House  19 Pittville Crescent</t>
  </si>
  <si>
    <t>PIT1083</t>
  </si>
  <si>
    <t>10/01515/COU</t>
  </si>
  <si>
    <t>111 Winchcombe Street</t>
  </si>
  <si>
    <t>PIT1096</t>
  </si>
  <si>
    <t>12/01331/FUL</t>
  </si>
  <si>
    <t>24 Evesham Road</t>
  </si>
  <si>
    <t>PIT1043A</t>
  </si>
  <si>
    <t>09/01183/FUL</t>
  </si>
  <si>
    <t>30 Albert Place</t>
  </si>
  <si>
    <t>PIT1094</t>
  </si>
  <si>
    <t>13/01769/FUL</t>
  </si>
  <si>
    <t>88 Prestbury Road</t>
  </si>
  <si>
    <t>PIT1099</t>
  </si>
  <si>
    <t>13/01957/FUL</t>
  </si>
  <si>
    <t>Camden Villa  Clarence Road</t>
  </si>
  <si>
    <t>PRE1054</t>
  </si>
  <si>
    <t>13/00068/FUL</t>
  </si>
  <si>
    <t>Home Farm  Mill Street</t>
  </si>
  <si>
    <t>Prestbury</t>
  </si>
  <si>
    <t>PRE1049</t>
  </si>
  <si>
    <t>10/01650/COU</t>
  </si>
  <si>
    <t>Idsall House  27 - 29 High Street</t>
  </si>
  <si>
    <t>PRE1051</t>
  </si>
  <si>
    <t>11/00239/FUL</t>
  </si>
  <si>
    <t>Land r/o 8 High Street  Prestbury</t>
  </si>
  <si>
    <t>PRE1046</t>
  </si>
  <si>
    <t>10/01122/FUL</t>
  </si>
  <si>
    <t>Moat Corner  Spring Lane</t>
  </si>
  <si>
    <t>PRE1047</t>
  </si>
  <si>
    <t>11/00824/FUL</t>
  </si>
  <si>
    <t>Rear of Sandford Dene  Lake Street</t>
  </si>
  <si>
    <t>PRE1048</t>
  </si>
  <si>
    <t>10/00620/FUL</t>
  </si>
  <si>
    <t>Sandford Dene  Lake Street</t>
  </si>
  <si>
    <t>PRE1013</t>
  </si>
  <si>
    <t>08/00332/FUL</t>
  </si>
  <si>
    <t>Subajan  Mill Lane</t>
  </si>
  <si>
    <t>PRE1050</t>
  </si>
  <si>
    <t>11/01724/COU</t>
  </si>
  <si>
    <t>Walnut Cottage  Tatchley Lane</t>
  </si>
  <si>
    <t>PRE1052</t>
  </si>
  <si>
    <t>12/01087/COU</t>
  </si>
  <si>
    <t>10 High Street  Prestbury</t>
  </si>
  <si>
    <t>PRE1016</t>
  </si>
  <si>
    <t>02/01528/COU</t>
  </si>
  <si>
    <t>The Old Mansion House  High Street</t>
  </si>
  <si>
    <t>SPR1014</t>
  </si>
  <si>
    <t>09/01847/FUL</t>
  </si>
  <si>
    <t>2 Hallmead Close</t>
  </si>
  <si>
    <t>Springbank</t>
  </si>
  <si>
    <t>HEW1008</t>
  </si>
  <si>
    <t>10/01006/FUL</t>
  </si>
  <si>
    <t>Land r/o Elmhurst  Tanners Lane</t>
  </si>
  <si>
    <t>SPR1001</t>
  </si>
  <si>
    <t>10/01932/FUL</t>
  </si>
  <si>
    <t>Winners  125 Hester's Way Road</t>
  </si>
  <si>
    <t>STM1043</t>
  </si>
  <si>
    <t>10/00742/FUL</t>
  </si>
  <si>
    <t>4 Church Road</t>
  </si>
  <si>
    <t>St Marks</t>
  </si>
  <si>
    <t>STM1046</t>
  </si>
  <si>
    <t>12/00081/FUL</t>
  </si>
  <si>
    <t>Spirax Sarco Ltd  Tennyson Road</t>
  </si>
  <si>
    <t>STM1039</t>
  </si>
  <si>
    <t>07/00909/OUT</t>
  </si>
  <si>
    <t>St Marks Hall  Rowanfield Road</t>
  </si>
  <si>
    <t>SPA1155</t>
  </si>
  <si>
    <t>10/00849/COU</t>
  </si>
  <si>
    <t>14 Granville Street</t>
  </si>
  <si>
    <t>St Pauls</t>
  </si>
  <si>
    <t>SPA1153</t>
  </si>
  <si>
    <t>10/00692/COU</t>
  </si>
  <si>
    <t>2 Dunalley Parade</t>
  </si>
  <si>
    <t>SPA1154</t>
  </si>
  <si>
    <t>10/00989/COU</t>
  </si>
  <si>
    <t>20 Marle Hill Parade</t>
  </si>
  <si>
    <t>SPA1149</t>
  </si>
  <si>
    <t>09/00168/FUL</t>
  </si>
  <si>
    <t>28A Brunswick Street</t>
  </si>
  <si>
    <t>SPA1157</t>
  </si>
  <si>
    <t>10/01773/FUL</t>
  </si>
  <si>
    <t>4 St Margarets Parade  Bennington Street</t>
  </si>
  <si>
    <t>SPA1158</t>
  </si>
  <si>
    <t>10/01971/FUL</t>
  </si>
  <si>
    <t>54 Folly Lane</t>
  </si>
  <si>
    <t>SPA1159</t>
  </si>
  <si>
    <t>10/01142/FUL</t>
  </si>
  <si>
    <t>Amber House  Dunalley Street</t>
  </si>
  <si>
    <t>SPA1147</t>
  </si>
  <si>
    <t>11/01871/TIME</t>
  </si>
  <si>
    <t>Ellisa and Hazelmere  Hungerford Street</t>
  </si>
  <si>
    <t>SPA1156</t>
  </si>
  <si>
    <t>10/00734/FUL</t>
  </si>
  <si>
    <t>Gable End  Wellesley Road</t>
  </si>
  <si>
    <t>SPA1141</t>
  </si>
  <si>
    <t>09/01495/FUL</t>
  </si>
  <si>
    <t>Land At Crab Tree Place  Hudson Street and Manser Street</t>
  </si>
  <si>
    <t>SPA1160</t>
  </si>
  <si>
    <t>11/01449/FUL</t>
  </si>
  <si>
    <t>Land To Rear Of 35A St Georges Street</t>
  </si>
  <si>
    <t>SPA1172</t>
  </si>
  <si>
    <t>13/01627/FUL</t>
  </si>
  <si>
    <t>249 Swindon Road</t>
  </si>
  <si>
    <t>SPA1143</t>
  </si>
  <si>
    <t>08/00403/FUL</t>
  </si>
  <si>
    <t>46 Cleeveland Street</t>
  </si>
  <si>
    <t>SPA1167</t>
  </si>
  <si>
    <t>13/00355/FUL</t>
  </si>
  <si>
    <t>63 St Pauls Road</t>
  </si>
  <si>
    <t>SPA1165A</t>
  </si>
  <si>
    <t>13/00063/FUL</t>
  </si>
  <si>
    <t>Tanglewood  Wellesley Road</t>
  </si>
  <si>
    <t>SPA1169</t>
  </si>
  <si>
    <t>13/01169/FUL</t>
  </si>
  <si>
    <t>SPE1089</t>
  </si>
  <si>
    <t>12/01131/COU</t>
  </si>
  <si>
    <t>15 New Street</t>
  </si>
  <si>
    <t>St Peters</t>
  </si>
  <si>
    <t>SPE1084</t>
  </si>
  <si>
    <t>11/01026/COU</t>
  </si>
  <si>
    <t>19A New Street</t>
  </si>
  <si>
    <t>SPE1085</t>
  </si>
  <si>
    <t>11/01175/COU</t>
  </si>
  <si>
    <t>233 Gloucester Road</t>
  </si>
  <si>
    <t>SPE1063</t>
  </si>
  <si>
    <t>08/00749/FUL</t>
  </si>
  <si>
    <t>300 High Street</t>
  </si>
  <si>
    <t>SPE1082</t>
  </si>
  <si>
    <t>11/00738/FUL</t>
  </si>
  <si>
    <t>34 Arle Gardens</t>
  </si>
  <si>
    <t>SPE1074</t>
  </si>
  <si>
    <t>10/00269/COU</t>
  </si>
  <si>
    <t>36 Arle Gardens</t>
  </si>
  <si>
    <t>SPE1078</t>
  </si>
  <si>
    <t>10/01841/FUL</t>
  </si>
  <si>
    <t>442 High Street</t>
  </si>
  <si>
    <t>SPE1005A</t>
  </si>
  <si>
    <t>09/01508/FUL</t>
  </si>
  <si>
    <t>69 Alstone Lane</t>
  </si>
  <si>
    <t>SPE1088</t>
  </si>
  <si>
    <t>12/01034/COU</t>
  </si>
  <si>
    <t>6A Gloucester Road</t>
  </si>
  <si>
    <t>SPE1086</t>
  </si>
  <si>
    <t>12/00222/COU</t>
  </si>
  <si>
    <t>73 Market Street</t>
  </si>
  <si>
    <t>SPE1067</t>
  </si>
  <si>
    <t>09/00346/FUL</t>
  </si>
  <si>
    <t>77 Queens Road</t>
  </si>
  <si>
    <t>SPE1048</t>
  </si>
  <si>
    <t>06/00983/FUL</t>
  </si>
  <si>
    <t>Former Alpha Filling Station  Queens Road</t>
  </si>
  <si>
    <t>SPE1076</t>
  </si>
  <si>
    <t>10/01559/FUL</t>
  </si>
  <si>
    <t>Grove House  Grove Street</t>
  </si>
  <si>
    <t>SPE1070</t>
  </si>
  <si>
    <t>08/01271/FUL</t>
  </si>
  <si>
    <t>Jubilee Engineering  9 Stoneville Street</t>
  </si>
  <si>
    <t>SPE1077</t>
  </si>
  <si>
    <t>10/01705/FUL</t>
  </si>
  <si>
    <t>Land At Brook Road</t>
  </si>
  <si>
    <t>SPE1079</t>
  </si>
  <si>
    <t>10/02032/FUL</t>
  </si>
  <si>
    <t>Land Opposite 2 To 14 Station Street</t>
  </si>
  <si>
    <t>SPE1050</t>
  </si>
  <si>
    <t>07/00064/FUL</t>
  </si>
  <si>
    <t>Land r/o 150 Arle Road</t>
  </si>
  <si>
    <t>SPE1075</t>
  </si>
  <si>
    <t>11/00182/FUL</t>
  </si>
  <si>
    <t>Land r/o 79 Queens Road</t>
  </si>
  <si>
    <t>SPE1065</t>
  </si>
  <si>
    <t>08/01707/FUL</t>
  </si>
  <si>
    <t>Land r/o 83 Queens Road</t>
  </si>
  <si>
    <t>SPE1083A</t>
  </si>
  <si>
    <t>12/01950/FUL</t>
  </si>
  <si>
    <t xml:space="preserve">Land To Rear Of 145 - 153 Gloucester Road </t>
  </si>
  <si>
    <t>SPE1090</t>
  </si>
  <si>
    <t>12/01352/FUL</t>
  </si>
  <si>
    <t>1 Grove Street</t>
  </si>
  <si>
    <t>SPE1056A</t>
  </si>
  <si>
    <t>12/01554/FUL</t>
  </si>
  <si>
    <t>29 - 31 Millbrook Street</t>
  </si>
  <si>
    <t>SPE1056</t>
  </si>
  <si>
    <t>10/01496/TIME</t>
  </si>
  <si>
    <t>29-31 Millbrook Street</t>
  </si>
  <si>
    <t>SWV1022</t>
  </si>
  <si>
    <t>08/01678/FUL</t>
  </si>
  <si>
    <t>33 Waterloo Street</t>
  </si>
  <si>
    <t>Swindon Village</t>
  </si>
  <si>
    <t>SWV1023</t>
  </si>
  <si>
    <t>11/00775/TIME</t>
  </si>
  <si>
    <t>Best Mate Inn  258 Swindon Road</t>
  </si>
  <si>
    <t>SWV1024</t>
  </si>
  <si>
    <t>10/01703/FUL</t>
  </si>
  <si>
    <t>Garages Off Malvern Street</t>
  </si>
  <si>
    <t>SWV1027</t>
  </si>
  <si>
    <t>12/00078/COU</t>
  </si>
  <si>
    <t>Groundsmans House  Quat Goose Lane</t>
  </si>
  <si>
    <t>SWV1017</t>
  </si>
  <si>
    <t>07/00165/FUL</t>
  </si>
  <si>
    <t>Wymans Brook Shopping Centre  Windyridge Road</t>
  </si>
  <si>
    <t>SWV1028</t>
  </si>
  <si>
    <t>12/00493/FUL</t>
  </si>
  <si>
    <t>55 Linwell Close</t>
  </si>
  <si>
    <t>SWV1026</t>
  </si>
  <si>
    <t>11/01868/FUL</t>
  </si>
  <si>
    <t>Kynance  Swindon Hall  Church Road</t>
  </si>
  <si>
    <t>SWV1025</t>
  </si>
  <si>
    <t>11/00361/FUL</t>
  </si>
  <si>
    <t>Windyridge Cottage  Swindon Lane</t>
  </si>
  <si>
    <t>UPH1005</t>
  </si>
  <si>
    <t>11/00652/FUL</t>
  </si>
  <si>
    <t>8A Aysgarth Avenue</t>
  </si>
  <si>
    <t>Up Hatherley</t>
  </si>
  <si>
    <t>UPH1004</t>
  </si>
  <si>
    <t>06/01096/OUT</t>
  </si>
  <si>
    <t>Southgrove  Cold Pool Lane</t>
  </si>
  <si>
    <t>LEC0027</t>
  </si>
  <si>
    <t>10/01894/FUL</t>
  </si>
  <si>
    <t>The Rusty Shilling  Chargrove Lane</t>
  </si>
  <si>
    <t>ALS1048</t>
  </si>
  <si>
    <t>09/01646/FUL</t>
  </si>
  <si>
    <t>1 Berkeley Street</t>
  </si>
  <si>
    <t>ALS1127</t>
  </si>
  <si>
    <t>14/00316/FUL</t>
  </si>
  <si>
    <t>28 Victoria Terrace</t>
  </si>
  <si>
    <t>ALS1125</t>
  </si>
  <si>
    <t>14/01383/FUL</t>
  </si>
  <si>
    <t>St Edwards Cottage  Princes Street</t>
  </si>
  <si>
    <t>ALS1131</t>
  </si>
  <si>
    <t>15/00207/FUL</t>
  </si>
  <si>
    <t>43 Grosvenor Street</t>
  </si>
  <si>
    <t>BTR1009</t>
  </si>
  <si>
    <t>12/01271/FUL</t>
  </si>
  <si>
    <t>The Hayloft  The Reddings</t>
  </si>
  <si>
    <t>CHK1087</t>
  </si>
  <si>
    <t>14/01483/FUL</t>
  </si>
  <si>
    <t>237 Cirencester Road</t>
  </si>
  <si>
    <t>CHK1026A</t>
  </si>
  <si>
    <t>11/00614/FUL</t>
  </si>
  <si>
    <t>64A Church Street</t>
  </si>
  <si>
    <t>CHK1086</t>
  </si>
  <si>
    <t>13/01938/FUL</t>
  </si>
  <si>
    <t>Land Adj Wild Perry House  Balcarras Road</t>
  </si>
  <si>
    <t>CHK1096</t>
  </si>
  <si>
    <t>14/01686/FUL</t>
  </si>
  <si>
    <t>3 Riverside Close</t>
  </si>
  <si>
    <t>CHK1099</t>
  </si>
  <si>
    <t>15/00281/FUL</t>
  </si>
  <si>
    <t>Pinehurst Rest Home, Lyefield Road West</t>
  </si>
  <si>
    <t>CHP1027</t>
  </si>
  <si>
    <t>11/01693/FUL</t>
  </si>
  <si>
    <t>Kings Lawn  Sandy Lane Road</t>
  </si>
  <si>
    <t>COL1070A</t>
  </si>
  <si>
    <t>14/01081/FUL</t>
  </si>
  <si>
    <t>5 Rodney Road</t>
  </si>
  <si>
    <t>COL1076</t>
  </si>
  <si>
    <t>14/00327/FUL</t>
  </si>
  <si>
    <t>131 Old Bath Road</t>
  </si>
  <si>
    <t>COL1077</t>
  </si>
  <si>
    <t>14/01302/FUL</t>
  </si>
  <si>
    <t>26 - 28 Bath Street</t>
  </si>
  <si>
    <t>COL1113</t>
  </si>
  <si>
    <t>13/00837/FUL</t>
  </si>
  <si>
    <t>39 Rodney Road</t>
  </si>
  <si>
    <t>COL1108</t>
  </si>
  <si>
    <t>12/01627/COU</t>
  </si>
  <si>
    <t>45 Rodney Road</t>
  </si>
  <si>
    <t>COL1117</t>
  </si>
  <si>
    <t>Land Adj Eagle Tower  Montpellier Drive</t>
  </si>
  <si>
    <t>Regal House  61 Rodney Road</t>
  </si>
  <si>
    <t>COL1089E</t>
  </si>
  <si>
    <t>13/01289/P3JPA</t>
  </si>
  <si>
    <t>COL1118</t>
  </si>
  <si>
    <t>13/01441/COU</t>
  </si>
  <si>
    <t>The Montpellier Terrace Apartments  Montpellier Terrace</t>
  </si>
  <si>
    <t>COL1124</t>
  </si>
  <si>
    <t>14/01817/COU</t>
  </si>
  <si>
    <t>Willoughby House, 1 Suffolk Square</t>
  </si>
  <si>
    <t>COL1126</t>
  </si>
  <si>
    <t>14/02101/COU</t>
  </si>
  <si>
    <t>76 Bath Road</t>
  </si>
  <si>
    <t>LAN1195</t>
  </si>
  <si>
    <t>13/00938/FUL</t>
  </si>
  <si>
    <t>1 Clarence Parade</t>
  </si>
  <si>
    <t>LAN1177</t>
  </si>
  <si>
    <t>12/00126/FUL</t>
  </si>
  <si>
    <t>10 Lansdown Place</t>
  </si>
  <si>
    <t>LAN1196</t>
  </si>
  <si>
    <t>13/01409/P3JPA</t>
  </si>
  <si>
    <t>28 Lansdown Place Lane</t>
  </si>
  <si>
    <t>LAN1193</t>
  </si>
  <si>
    <t>13/01251/FUL</t>
  </si>
  <si>
    <t>Corner Of Lansdown Place Lane And Lansdown Walk</t>
  </si>
  <si>
    <t>LAN1198</t>
  </si>
  <si>
    <t>John Dower House</t>
  </si>
  <si>
    <t>LAN1202</t>
  </si>
  <si>
    <t>13/01751/FUL</t>
  </si>
  <si>
    <t>Kraft Foods Limited, St Georges House</t>
  </si>
  <si>
    <t>LAN1203</t>
  </si>
  <si>
    <t>14/02091/FUL</t>
  </si>
  <si>
    <t>3 Montpellier Terrace</t>
  </si>
  <si>
    <t>LAN1204</t>
  </si>
  <si>
    <t>14/02261/FUL</t>
  </si>
  <si>
    <t>208 High Street</t>
  </si>
  <si>
    <t>LAN1206</t>
  </si>
  <si>
    <t>15/00140/FUL</t>
  </si>
  <si>
    <t>14 Lansdown Place</t>
  </si>
  <si>
    <t>LEC1037</t>
  </si>
  <si>
    <t>11/00774/FUL</t>
  </si>
  <si>
    <t>35 Moorend Park Road</t>
  </si>
  <si>
    <t>LEC1031</t>
  </si>
  <si>
    <t>10/00368/FUL</t>
  </si>
  <si>
    <t>Larchlands  Daisy Bank Road</t>
  </si>
  <si>
    <t>LEC1047</t>
  </si>
  <si>
    <t>13/00756/FUL</t>
  </si>
  <si>
    <t>Leckhampton Industrial Estate</t>
  </si>
  <si>
    <t>LEC1048</t>
  </si>
  <si>
    <t>14/01124/FUL</t>
  </si>
  <si>
    <t>51 Leckhampton Road</t>
  </si>
  <si>
    <t>PAR1128</t>
  </si>
  <si>
    <t>11/01545/FUL</t>
  </si>
  <si>
    <t>1 Polefield Gardens</t>
  </si>
  <si>
    <t>PAR1125</t>
  </si>
  <si>
    <t>11/00916/COU</t>
  </si>
  <si>
    <t xml:space="preserve">10 Edward Street </t>
  </si>
  <si>
    <t>PAR1124</t>
  </si>
  <si>
    <t>09/01854/FUL</t>
  </si>
  <si>
    <t>1A Hatherley Road</t>
  </si>
  <si>
    <t>PAR1135</t>
  </si>
  <si>
    <t>14/00758/FUL</t>
  </si>
  <si>
    <t>Newholme, Upper Bath Street</t>
  </si>
  <si>
    <t>PAR1137</t>
  </si>
  <si>
    <t>13/01501/FUL</t>
  </si>
  <si>
    <t>Cotswold Court, Lansdown Road</t>
  </si>
  <si>
    <t>PIT1086</t>
  </si>
  <si>
    <t>11/00266/FUL</t>
  </si>
  <si>
    <t>Midwinter Allotments  Gardners Lane</t>
  </si>
  <si>
    <t>PIT1089</t>
  </si>
  <si>
    <t>12/00429/FUL</t>
  </si>
  <si>
    <t>111 - 117 Winchcombe Street</t>
  </si>
  <si>
    <t>PIT1065</t>
  </si>
  <si>
    <t>12/01755/OUT</t>
  </si>
  <si>
    <t>24 - 28 Sherborne Street</t>
  </si>
  <si>
    <t>PIT1097</t>
  </si>
  <si>
    <t>13/00540/FUL</t>
  </si>
  <si>
    <t>25 Columbia Street</t>
  </si>
  <si>
    <t>PIT1102</t>
  </si>
  <si>
    <t>13/01861/FUL</t>
  </si>
  <si>
    <t>Ellerslie Care Home  Albert Road</t>
  </si>
  <si>
    <t>PIT1077</t>
  </si>
  <si>
    <t>15/00013/FUL</t>
  </si>
  <si>
    <t>Ground floor  35 Selkirk Street</t>
  </si>
  <si>
    <t>PIT1090</t>
  </si>
  <si>
    <t>11/01295/FUL</t>
  </si>
  <si>
    <t>Sherborne Arms  Sherborne Street</t>
  </si>
  <si>
    <t>PIT1059C</t>
  </si>
  <si>
    <t>14/00752/FUL</t>
  </si>
  <si>
    <t>PRE1053</t>
  </si>
  <si>
    <t>13/00265/FUL</t>
  </si>
  <si>
    <t>Stoneleigh  Swindon Lane</t>
  </si>
  <si>
    <t>SPR1016</t>
  </si>
  <si>
    <t>23 Kingsmead Road</t>
  </si>
  <si>
    <t>SPR1012</t>
  </si>
  <si>
    <t>The White House  Kingsmead Road</t>
  </si>
  <si>
    <t>STM1047</t>
  </si>
  <si>
    <t>13/00705/FUL</t>
  </si>
  <si>
    <t>75 Rowanfield Road</t>
  </si>
  <si>
    <t>STM1048</t>
  </si>
  <si>
    <t>13/01637/FUL</t>
  </si>
  <si>
    <t>Gresham Court  Princess Elizabeth Way</t>
  </si>
  <si>
    <t>SPA1171</t>
  </si>
  <si>
    <t>13/01081/FUL</t>
  </si>
  <si>
    <t>1 Marle Hill Parade</t>
  </si>
  <si>
    <t>SPA1161</t>
  </si>
  <si>
    <t>25 Bennington Street</t>
  </si>
  <si>
    <t>SPA1168</t>
  </si>
  <si>
    <t>13/00800/FUL</t>
  </si>
  <si>
    <t>Land at Crabtree Place</t>
  </si>
  <si>
    <t>SPA1170</t>
  </si>
  <si>
    <t>13/01401/FUL</t>
  </si>
  <si>
    <t>SPA1110</t>
  </si>
  <si>
    <t>SPE1093</t>
  </si>
  <si>
    <t>13/01819/FUL</t>
  </si>
  <si>
    <t>26 Burton Street</t>
  </si>
  <si>
    <t>SPE1045</t>
  </si>
  <si>
    <t>06/00457/FUL</t>
  </si>
  <si>
    <t>Belmont  102 Arle Road</t>
  </si>
  <si>
    <t>SPE1080</t>
  </si>
  <si>
    <t>11/00138/FUL</t>
  </si>
  <si>
    <t xml:space="preserve">Cheltape Engineering Co Ltd  Stoneville Street </t>
  </si>
  <si>
    <t>SPE1073B</t>
  </si>
  <si>
    <t>Fletcher And Hamilton Engineering  Grove Street</t>
  </si>
  <si>
    <t>SPE1053</t>
  </si>
  <si>
    <t>10/01854/FUL</t>
  </si>
  <si>
    <t>Former Excell Eggs Site  29 New Street</t>
  </si>
  <si>
    <t>SPE1091</t>
  </si>
  <si>
    <t>13/00490/FUL</t>
  </si>
  <si>
    <t>Land Rear Of 38 And 39 Burton Street</t>
  </si>
  <si>
    <t>SPE1095</t>
  </si>
  <si>
    <t>14/00985/FUL</t>
  </si>
  <si>
    <t>53 Burton Street</t>
  </si>
  <si>
    <t>SWV1021</t>
  </si>
  <si>
    <t>Belmont  Hyde Lane</t>
  </si>
  <si>
    <t>CHP1032</t>
  </si>
  <si>
    <t>14/01294/FUL</t>
  </si>
  <si>
    <t>Mulberry House  Daisy Bank Road</t>
  </si>
  <si>
    <t>ALS1069A</t>
  </si>
  <si>
    <t>06/01919/FUL</t>
  </si>
  <si>
    <t>Former Post Office Vehicle Depot  Carlton Street</t>
  </si>
  <si>
    <t>ALS1100</t>
  </si>
  <si>
    <t>13/00827/OUT</t>
  </si>
  <si>
    <t>Haines &amp; Strange, Albion Street</t>
  </si>
  <si>
    <t>ALS1129</t>
  </si>
  <si>
    <t>13/01593/P3JPA</t>
  </si>
  <si>
    <t>Tebbit House  51 Winchcombe Street</t>
  </si>
  <si>
    <t>ALS1130</t>
  </si>
  <si>
    <t>14/00395/FUL</t>
  </si>
  <si>
    <t>39 Keynsham Street</t>
  </si>
  <si>
    <t>BAT1054</t>
  </si>
  <si>
    <t>13/02047/COU</t>
  </si>
  <si>
    <t>133 Hales Road</t>
  </si>
  <si>
    <t>BAT1047</t>
  </si>
  <si>
    <t>12/01058/COU</t>
  </si>
  <si>
    <t>264 London Road</t>
  </si>
  <si>
    <t>BAT1056</t>
  </si>
  <si>
    <t>13/01683/REM</t>
  </si>
  <si>
    <t>GCHQ Oakley  Priors Road</t>
  </si>
  <si>
    <t>BAT1055</t>
  </si>
  <si>
    <t>13/02190/FUL</t>
  </si>
  <si>
    <t>Glenesk  Birchley Road</t>
  </si>
  <si>
    <t>BAT1058</t>
  </si>
  <si>
    <t>14/01398/FUL</t>
  </si>
  <si>
    <t>282 London Road</t>
  </si>
  <si>
    <t>BAT1059</t>
  </si>
  <si>
    <t>14/01615/FUL</t>
  </si>
  <si>
    <t>12 Hillview Road</t>
  </si>
  <si>
    <t>BTR1013</t>
  </si>
  <si>
    <t>12/00097/COU</t>
  </si>
  <si>
    <t>Arle Court Lodge  Gloucester Road</t>
  </si>
  <si>
    <t>BTR1014</t>
  </si>
  <si>
    <t>14/01107/COU</t>
  </si>
  <si>
    <t>2 applications on this site</t>
  </si>
  <si>
    <t>390 Gloucester Road</t>
  </si>
  <si>
    <t>15/00218/FUL</t>
  </si>
  <si>
    <t>BTR1015</t>
  </si>
  <si>
    <t>14/01782/FUL</t>
  </si>
  <si>
    <t>Winsmore, North Road East</t>
  </si>
  <si>
    <t>CHK1088</t>
  </si>
  <si>
    <t>15/00042/FUL</t>
  </si>
  <si>
    <t>2 Lyefield Road East</t>
  </si>
  <si>
    <t>CHK1083</t>
  </si>
  <si>
    <t>12/01161/FUL</t>
  </si>
  <si>
    <t>255 London Road</t>
  </si>
  <si>
    <t>CHK1067</t>
  </si>
  <si>
    <t>09/00793/FUL</t>
  </si>
  <si>
    <t>5 Gravel Pitt Cottages  London Road</t>
  </si>
  <si>
    <t>CHK1073</t>
  </si>
  <si>
    <t>10/01457/FUL</t>
  </si>
  <si>
    <t>Wayside  Balcarras Road</t>
  </si>
  <si>
    <t>CHK1089</t>
  </si>
  <si>
    <t>12/00848/FUL</t>
  </si>
  <si>
    <t>Vineyard Farm, Charlton Hill</t>
  </si>
  <si>
    <t>CHK1091</t>
  </si>
  <si>
    <t>14/00844/OUT</t>
  </si>
  <si>
    <t>25 Cirencester Road</t>
  </si>
  <si>
    <t>CHK1093</t>
  </si>
  <si>
    <t>14/01623/FUL</t>
  </si>
  <si>
    <t>267 London Road</t>
  </si>
  <si>
    <t>CHK1095</t>
  </si>
  <si>
    <t>14/01146/FUL</t>
  </si>
  <si>
    <t>Joan Hawley Mews, 183 London Road</t>
  </si>
  <si>
    <t>CHK1097</t>
  </si>
  <si>
    <t>14/02073/COU</t>
  </si>
  <si>
    <t>221 London Road</t>
  </si>
  <si>
    <t>CHK1098</t>
  </si>
  <si>
    <t>14/02133/FUL</t>
  </si>
  <si>
    <t>Barrington Lodge Nursing Home, 138 Cirencester Road</t>
  </si>
  <si>
    <t>CHP1031</t>
  </si>
  <si>
    <t>13/01109/FUL</t>
  </si>
  <si>
    <t>17 Greenhills Road</t>
  </si>
  <si>
    <t>CHP1014A</t>
  </si>
  <si>
    <t>09/01404/FUL</t>
  </si>
  <si>
    <t>Land rear of 21 Old Bath Road</t>
  </si>
  <si>
    <t>CHP1033</t>
  </si>
  <si>
    <t>14/01226/FUL</t>
  </si>
  <si>
    <t>16 Greenhills Road</t>
  </si>
  <si>
    <t>CHP1034</t>
  </si>
  <si>
    <t>14/01854/FUL</t>
  </si>
  <si>
    <t>Oakthorpe</t>
  </si>
  <si>
    <t>COL1097</t>
  </si>
  <si>
    <t>11/01777/FUL</t>
  </si>
  <si>
    <t>Land r/o 6 - 8 Leckhampton Road</t>
  </si>
  <si>
    <t>COL1098</t>
  </si>
  <si>
    <t>11/00352/FUL</t>
  </si>
  <si>
    <t>16 Naunton Terrace</t>
  </si>
  <si>
    <t>COL1122</t>
  </si>
  <si>
    <t>14/00156/FUL</t>
  </si>
  <si>
    <t>28 Rodney Road</t>
  </si>
  <si>
    <t>COL1085</t>
  </si>
  <si>
    <t>09/00343/FUL</t>
  </si>
  <si>
    <t>56 High Street</t>
  </si>
  <si>
    <t>COL1101</t>
  </si>
  <si>
    <t>11/01603/FUL</t>
  </si>
  <si>
    <t>1 &amp; 2 College Lawn</t>
  </si>
  <si>
    <t>COL1119</t>
  </si>
  <si>
    <t>13/00892/FUL</t>
  </si>
  <si>
    <t>58 - 60 Bath Road</t>
  </si>
  <si>
    <t>COL1111</t>
  </si>
  <si>
    <t>14/01739/FUL</t>
  </si>
  <si>
    <t>62 High Street</t>
  </si>
  <si>
    <t>COL1106</t>
  </si>
  <si>
    <t>11/00351/FUL</t>
  </si>
  <si>
    <t>Clare House  Clare Place</t>
  </si>
  <si>
    <t>COL1072</t>
  </si>
  <si>
    <t>08/01693/FUL</t>
  </si>
  <si>
    <t>Montpellier House  Montpellier Drive</t>
  </si>
  <si>
    <t>COL1123</t>
  </si>
  <si>
    <t>14/01233/COU</t>
  </si>
  <si>
    <t>The Old Bakery, Casino Place</t>
  </si>
  <si>
    <t>COL1040</t>
  </si>
  <si>
    <t>58 High Street</t>
  </si>
  <si>
    <t>09/01747/TIME</t>
  </si>
  <si>
    <t>LAN1190</t>
  </si>
  <si>
    <t>13/00134/FUL</t>
  </si>
  <si>
    <t>21 Glencairn Park Road</t>
  </si>
  <si>
    <t>LAN1191</t>
  </si>
  <si>
    <t>13/00342/COU</t>
  </si>
  <si>
    <t>25 Imperial Square</t>
  </si>
  <si>
    <t>LAN1185</t>
  </si>
  <si>
    <t>12/01611/FUL</t>
  </si>
  <si>
    <t xml:space="preserve">Broadleas 9 Eldorado Road </t>
  </si>
  <si>
    <t>LAN1186</t>
  </si>
  <si>
    <t>12/01495/COU</t>
  </si>
  <si>
    <t xml:space="preserve">Former Upd House Knapp Road </t>
  </si>
  <si>
    <t>11/00545/FUL</t>
  </si>
  <si>
    <t>Land On South Side Of Jessop Avenue</t>
  </si>
  <si>
    <t>Montpellier Gardens Lodge, Montpellier Walk</t>
  </si>
  <si>
    <t>LAN1197</t>
  </si>
  <si>
    <t>13/02192/P3JPA</t>
  </si>
  <si>
    <t>Rivershill House  St Georges Road</t>
  </si>
  <si>
    <t>LAN1199</t>
  </si>
  <si>
    <t>14/00996/COU</t>
  </si>
  <si>
    <t>57 Montpellier Terrace</t>
  </si>
  <si>
    <t>LAN1200</t>
  </si>
  <si>
    <t>14/01560/FUL</t>
  </si>
  <si>
    <t>Robertson Memorials</t>
  </si>
  <si>
    <t>LAN1201</t>
  </si>
  <si>
    <t>14/01826/FUL</t>
  </si>
  <si>
    <t>Rosecourt, The Grove</t>
  </si>
  <si>
    <t>LAN1205</t>
  </si>
  <si>
    <t>14/02104/FUL</t>
  </si>
  <si>
    <t>3 Lansdown Crescent</t>
  </si>
  <si>
    <t>LEC1034</t>
  </si>
  <si>
    <t>11/00636/FUL</t>
  </si>
  <si>
    <t>309 Old Bath Road</t>
  </si>
  <si>
    <t>LEC1042</t>
  </si>
  <si>
    <t>11/00735/FUL</t>
  </si>
  <si>
    <t>113 Church Road  Leckhampton</t>
  </si>
  <si>
    <t>LEC1043</t>
  </si>
  <si>
    <t>22A Moorend Park Road</t>
  </si>
  <si>
    <t>LEC1040</t>
  </si>
  <si>
    <t>29 Leckhampton Road</t>
  </si>
  <si>
    <t>LEC1041</t>
  </si>
  <si>
    <t>13/00941/COU</t>
  </si>
  <si>
    <t>6 Shurdington Road</t>
  </si>
  <si>
    <t>12/01487/FUL</t>
  </si>
  <si>
    <t>Subject to S106</t>
  </si>
  <si>
    <t>Kier Moss, 96 Leckhampton Road</t>
  </si>
  <si>
    <t>LEC1044</t>
  </si>
  <si>
    <t>13/01294/FUL</t>
  </si>
  <si>
    <t>Land Adj Sycamore House  Kidnappers Lane</t>
  </si>
  <si>
    <t>LEC1045</t>
  </si>
  <si>
    <t>13/00983/P3JPA</t>
  </si>
  <si>
    <t>Land Adjacent To 5 Croft Street</t>
  </si>
  <si>
    <t>OAK1022</t>
  </si>
  <si>
    <t>14/00689/FUL</t>
  </si>
  <si>
    <t>Greyhound Inn  198 Hewlett Road</t>
  </si>
  <si>
    <t>PAR1098</t>
  </si>
  <si>
    <t>PAR1122</t>
  </si>
  <si>
    <t>12/01888/TIME</t>
  </si>
  <si>
    <t>Coach House  87 Andover Road</t>
  </si>
  <si>
    <t>PAR1065</t>
  </si>
  <si>
    <t>14/01848/FUL</t>
  </si>
  <si>
    <t>205/207 Bath Road</t>
  </si>
  <si>
    <t>PIT1053</t>
  </si>
  <si>
    <t>05/01883/FUL</t>
  </si>
  <si>
    <t>61 Fairview Street</t>
  </si>
  <si>
    <t>PIT1095</t>
  </si>
  <si>
    <t>12/01048/FUL</t>
  </si>
  <si>
    <t>72A Prestbury Road</t>
  </si>
  <si>
    <t>PIT1098</t>
  </si>
  <si>
    <t>13/01786/COU</t>
  </si>
  <si>
    <t>94 Winchcombe Street</t>
  </si>
  <si>
    <t>PIT1088</t>
  </si>
  <si>
    <t>11/01648/FUL</t>
  </si>
  <si>
    <t>Cammeray  West Drive</t>
  </si>
  <si>
    <t>PIT1101</t>
  </si>
  <si>
    <t>13/01913/FUL</t>
  </si>
  <si>
    <t>St Vincents Care Centre  Central Cross Drive</t>
  </si>
  <si>
    <t>PIT1103</t>
  </si>
  <si>
    <t>14/01210/FUL</t>
  </si>
  <si>
    <t>The Coach House, 108A Albert Road</t>
  </si>
  <si>
    <t>PIT1104</t>
  </si>
  <si>
    <t>14/01085/FUL</t>
  </si>
  <si>
    <t>1 Cleevemount Close</t>
  </si>
  <si>
    <t>PRE1026</t>
  </si>
  <si>
    <t>13/00020/TIME</t>
  </si>
  <si>
    <t>Oakley  Swindon Lane</t>
  </si>
  <si>
    <t>PRE1055</t>
  </si>
  <si>
    <t>13/01265/FUL</t>
  </si>
  <si>
    <t>Pinewood  12 Acacia Close</t>
  </si>
  <si>
    <t>PRE1058</t>
  </si>
  <si>
    <t>10/01243/OUT</t>
  </si>
  <si>
    <t>Starvehall Farm</t>
  </si>
  <si>
    <t>PRE1056</t>
  </si>
  <si>
    <t>14/00541/COU</t>
  </si>
  <si>
    <t>The Coach House  30 The Burgage</t>
  </si>
  <si>
    <t>PRE1057</t>
  </si>
  <si>
    <t>14/00979/FUL</t>
  </si>
  <si>
    <t>Kander, 13 Tommy Taylors Lane</t>
  </si>
  <si>
    <t>36 Springbank Way</t>
  </si>
  <si>
    <t>SPR1015</t>
  </si>
  <si>
    <t>12/00820/OUT</t>
  </si>
  <si>
    <t>Arle House  Village Road</t>
  </si>
  <si>
    <t>SPR1017</t>
  </si>
  <si>
    <t>14/01676/FUL</t>
  </si>
  <si>
    <t>Garages Adj 26 Redgrove Road</t>
  </si>
  <si>
    <t>STM1044</t>
  </si>
  <si>
    <t>12/00245/FUL</t>
  </si>
  <si>
    <t>32 Church Road</t>
  </si>
  <si>
    <t>STM1045</t>
  </si>
  <si>
    <t>13/00110/COU</t>
  </si>
  <si>
    <t xml:space="preserve">Abbeydale Nursing Home  281 Gloucester Road </t>
  </si>
  <si>
    <t>STM1041</t>
  </si>
  <si>
    <t>14/01403/FUL</t>
  </si>
  <si>
    <t>88 Tennyson Road</t>
  </si>
  <si>
    <t>STM1049</t>
  </si>
  <si>
    <t>14/01276/OUT</t>
  </si>
  <si>
    <t>Land off Stone Crescent</t>
  </si>
  <si>
    <t>SPA1173</t>
  </si>
  <si>
    <t>13/01669/FUL</t>
  </si>
  <si>
    <t>31 King Street</t>
  </si>
  <si>
    <t>SPA1092</t>
  </si>
  <si>
    <t>02/00776/OUT</t>
  </si>
  <si>
    <t>385 - 387 High Street</t>
  </si>
  <si>
    <t>SPA1163</t>
  </si>
  <si>
    <t>11/00094/FUL</t>
  </si>
  <si>
    <t>401 High Street</t>
  </si>
  <si>
    <t>SPA1164</t>
  </si>
  <si>
    <t>11/00514/FUL</t>
  </si>
  <si>
    <t>379 - 383 High Street</t>
  </si>
  <si>
    <t>12/00319/FUL</t>
  </si>
  <si>
    <t>Brewery Phase 2, 233-269 High Street</t>
  </si>
  <si>
    <t>SPA0197</t>
  </si>
  <si>
    <t>11/00146/COU</t>
  </si>
  <si>
    <t>2 applications both being built out on site for 8 dwellings</t>
  </si>
  <si>
    <t>Murray House  St. Pauls Street South</t>
  </si>
  <si>
    <t>12/01612/FUL</t>
  </si>
  <si>
    <t>North Place Car Park</t>
  </si>
  <si>
    <t>SPA1145</t>
  </si>
  <si>
    <t>Land r/o 249 Swindon Road</t>
  </si>
  <si>
    <t>SPA1151</t>
  </si>
  <si>
    <t>09/01244/FUL</t>
  </si>
  <si>
    <t>Thomas House  St Margarets Road</t>
  </si>
  <si>
    <t>SPA1162</t>
  </si>
  <si>
    <t>11/00571/FUL</t>
  </si>
  <si>
    <t>29 Marsh Gardens</t>
  </si>
  <si>
    <t>SPA1166</t>
  </si>
  <si>
    <t>12/01396/FUL</t>
  </si>
  <si>
    <t xml:space="preserve">Widdows Motor Parts Milsom Street </t>
  </si>
  <si>
    <t>SPA1174</t>
  </si>
  <si>
    <t>13/01834/FUL</t>
  </si>
  <si>
    <t>St Pauls Church Centre, St Pauls Road</t>
  </si>
  <si>
    <t>SPA1175</t>
  </si>
  <si>
    <t>14/01249/FUL</t>
  </si>
  <si>
    <t>8 Swindon Road</t>
  </si>
  <si>
    <t>SPA1176</t>
  </si>
  <si>
    <t>12/01398/FUL</t>
  </si>
  <si>
    <t>369 High Street</t>
  </si>
  <si>
    <t>SPA1177</t>
  </si>
  <si>
    <t>14/00727/FUL</t>
  </si>
  <si>
    <t>Land Adj Garages, Wellseley Road</t>
  </si>
  <si>
    <t>SPA1178</t>
  </si>
  <si>
    <t>14/01423/FUL</t>
  </si>
  <si>
    <t>391 High Street</t>
  </si>
  <si>
    <t>SPE1073C</t>
  </si>
  <si>
    <t>14/01158/FUL</t>
  </si>
  <si>
    <t>Fletcher and Hamilton Engineering, Grove Street</t>
  </si>
  <si>
    <t>SPE1081</t>
  </si>
  <si>
    <t>11/00469/COU</t>
  </si>
  <si>
    <t>304 High Street</t>
  </si>
  <si>
    <t>SPE1094</t>
  </si>
  <si>
    <t>14/01317/REM</t>
  </si>
  <si>
    <t>Christ College  Arle Road</t>
  </si>
  <si>
    <t>SPE1058</t>
  </si>
  <si>
    <t>11/00135/FUL</t>
  </si>
  <si>
    <t>Land r/o 156A Arle Road</t>
  </si>
  <si>
    <t>SPE1087</t>
  </si>
  <si>
    <t>Ryan House  Grove Street</t>
  </si>
  <si>
    <t>13/00106/FUL</t>
  </si>
  <si>
    <t>Travis Perkins</t>
  </si>
  <si>
    <t>SPE1096</t>
  </si>
  <si>
    <t>14/01095/FUL</t>
  </si>
  <si>
    <t>Spirax Sarco Ltd, St Georges Road</t>
  </si>
  <si>
    <t>SWV1029</t>
  </si>
  <si>
    <t>13/01242/FUL</t>
  </si>
  <si>
    <t>St Peters Vicarage  375 Swindon Road</t>
  </si>
  <si>
    <t>UPH1006</t>
  </si>
  <si>
    <t>14/01681/FUL</t>
  </si>
  <si>
    <t>Land Between 24 And 25 Ullswater Road</t>
  </si>
  <si>
    <t>UPH1007</t>
  </si>
  <si>
    <t>14/01700/FUL</t>
  </si>
  <si>
    <t>Garages at Haweswater</t>
  </si>
  <si>
    <t>WAR1003</t>
  </si>
  <si>
    <t>07/01502/FUL</t>
  </si>
  <si>
    <t>One Stop Shop  62 Alma Road</t>
  </si>
  <si>
    <t>Warden Hill</t>
  </si>
  <si>
    <t>WAR1005</t>
  </si>
  <si>
    <t>14/01678/FUL</t>
  </si>
  <si>
    <t>Land adjacent to 6 Coniston Road</t>
  </si>
  <si>
    <t>Existing Allocations</t>
  </si>
  <si>
    <t>Allocation</t>
  </si>
  <si>
    <t>HA04</t>
  </si>
  <si>
    <t xml:space="preserve">Land at St. George’s Place/St. James’ Square </t>
  </si>
  <si>
    <t>Cheltenham Plan Potential</t>
  </si>
  <si>
    <t>All Chelt</t>
  </si>
  <si>
    <t>Windfall - Cheltenham Borough</t>
  </si>
  <si>
    <t>Sub Area CA1</t>
  </si>
  <si>
    <t>Sub Area CA2</t>
  </si>
  <si>
    <t>Sub Area CA3</t>
  </si>
  <si>
    <t>Sub Area CA4</t>
  </si>
  <si>
    <t>Sub Area CA5</t>
  </si>
  <si>
    <t>2014-15 Actual Delivery</t>
  </si>
  <si>
    <t>Local Plan Potential - Completed</t>
  </si>
  <si>
    <t>ALD0002</t>
  </si>
  <si>
    <t>11/00121/FUL</t>
  </si>
  <si>
    <t>5 Blacksmiths Road</t>
  </si>
  <si>
    <t>Alderton</t>
  </si>
  <si>
    <t>Tewkesbury Borough</t>
  </si>
  <si>
    <t>Service Settlement</t>
  </si>
  <si>
    <t>Area C</t>
  </si>
  <si>
    <t>BIS0002</t>
  </si>
  <si>
    <t>10/00083/FUL</t>
  </si>
  <si>
    <t>Bishop's Cleeve</t>
  </si>
  <si>
    <t>ALD0003</t>
  </si>
  <si>
    <t>12/00930/FUL</t>
  </si>
  <si>
    <t>Frampton Court</t>
  </si>
  <si>
    <t>BIS0004</t>
  </si>
  <si>
    <t>12/00179/FUL</t>
  </si>
  <si>
    <t>17 Gotherington Lane</t>
  </si>
  <si>
    <t>12/00712/FUL</t>
  </si>
  <si>
    <t>Redcot Aston Cross</t>
  </si>
  <si>
    <t>Ashchurch Rural</t>
  </si>
  <si>
    <t>Area B</t>
  </si>
  <si>
    <t>12/00423/FUL</t>
  </si>
  <si>
    <t>Lunn Cottage</t>
  </si>
  <si>
    <t>14/00774/FUL</t>
  </si>
  <si>
    <t>Tyn Y Cae Natton</t>
  </si>
  <si>
    <t>ASH0001</t>
  </si>
  <si>
    <t>10/00047/FUL</t>
  </si>
  <si>
    <t>Land Adjacent To 1 St Barbaras Close</t>
  </si>
  <si>
    <t>ASH0002</t>
  </si>
  <si>
    <t>09/01135/FUL</t>
  </si>
  <si>
    <t>Homedowns Farm</t>
  </si>
  <si>
    <t>13/00606/FUL</t>
  </si>
  <si>
    <t>1 St Davids Road</t>
  </si>
  <si>
    <t>14/00347/FUL</t>
  </si>
  <si>
    <t>Part Parcel 7479, Claydon</t>
  </si>
  <si>
    <t>12/01084/OUT</t>
  </si>
  <si>
    <t>Starveall Farm</t>
  </si>
  <si>
    <t xml:space="preserve">Land Parcels 4331 4619 And 583,  Pamington Lane </t>
  </si>
  <si>
    <t>Queens Head Inn, Aston Cross</t>
  </si>
  <si>
    <t>ASH0003</t>
  </si>
  <si>
    <t>Claydon Farm</t>
  </si>
  <si>
    <t>Ashleworth</t>
  </si>
  <si>
    <t>12/00976/FUL</t>
  </si>
  <si>
    <t>Land and buildings between Barksdale and the Maples</t>
  </si>
  <si>
    <t>12/01134/FUL</t>
  </si>
  <si>
    <t>Little Haven</t>
  </si>
  <si>
    <t>13/00251/FUL</t>
  </si>
  <si>
    <t>The Queens Arms, Ashleworth (conversion)</t>
  </si>
  <si>
    <t>14/00742/FUL</t>
  </si>
  <si>
    <t>The Queens Arms, Ashleworth</t>
  </si>
  <si>
    <t>13/00551/FUL</t>
  </si>
  <si>
    <t>Glengarry, Dog Lane_x000D_, Witcombe_x000D_</t>
  </si>
  <si>
    <t>Badgeworth</t>
  </si>
  <si>
    <t>Area D</t>
  </si>
  <si>
    <t>13/00581/FUL</t>
  </si>
  <si>
    <t>Ashley Villa, Badgeworth</t>
  </si>
  <si>
    <t>BAD0001</t>
  </si>
  <si>
    <t>13/00105/FUL</t>
  </si>
  <si>
    <t>The Uplands</t>
  </si>
  <si>
    <t>BAD0002</t>
  </si>
  <si>
    <t>10/01383/FUL 10/01384/FUL 10/01385/FUL</t>
  </si>
  <si>
    <t>M&amp;G Golden Yolk and Middle Farm</t>
  </si>
  <si>
    <t>BAD0003</t>
  </si>
  <si>
    <t>12/00004/FUL</t>
  </si>
  <si>
    <t>Springway Farm</t>
  </si>
  <si>
    <t>13/00604/FUL</t>
  </si>
  <si>
    <t>Barn At_x000D_ Cold Pool Lane_x000D_, Badgeworth</t>
  </si>
  <si>
    <t>12/01221/FUL</t>
  </si>
  <si>
    <t>Badgeworth Nurseries</t>
  </si>
  <si>
    <t>13/00824/FUL</t>
  </si>
  <si>
    <t>Bentham Small Holding_x000D_, Bentham Lane</t>
  </si>
  <si>
    <t>BIS0001</t>
  </si>
  <si>
    <t>10/00798/FUL</t>
  </si>
  <si>
    <t>2 Crown Drive</t>
  </si>
  <si>
    <t xml:space="preserve">13/00414/FUL </t>
  </si>
  <si>
    <t>2 Home Farm</t>
  </si>
  <si>
    <t>BIS0005</t>
  </si>
  <si>
    <t>11/00382/FUL</t>
  </si>
  <si>
    <t>2, 2A, 2B Mill Lane and 2A-7A Mill Parade</t>
  </si>
  <si>
    <t>09/00475/FUL</t>
  </si>
  <si>
    <t>29 Bishops Drive</t>
  </si>
  <si>
    <t>12/00376/FUL</t>
  </si>
  <si>
    <t>39 Snowshill Drive</t>
  </si>
  <si>
    <t>13/00182/FUL</t>
  </si>
  <si>
    <t xml:space="preserve">Bishops Close </t>
  </si>
  <si>
    <t>14/00516/FUL</t>
  </si>
  <si>
    <t>Cleeve Picture Framing, Church Road</t>
  </si>
  <si>
    <t>12/00616/FUL</t>
  </si>
  <si>
    <t>Former Police Station</t>
  </si>
  <si>
    <t>13/00183/FUL</t>
  </si>
  <si>
    <t>Jesson Road, _x000D_Bishops Cleeve_x000D__x000D_</t>
  </si>
  <si>
    <t>10/00754/FUL</t>
  </si>
  <si>
    <t>Land adj to 11 Cherry Blosom Close</t>
  </si>
  <si>
    <t>13/00184/FUL</t>
  </si>
  <si>
    <t>Linworth Road</t>
  </si>
  <si>
    <t>13/00084/FUL</t>
  </si>
  <si>
    <t xml:space="preserve">11 Woolstone Lane </t>
  </si>
  <si>
    <t>Gotherington</t>
  </si>
  <si>
    <t>GOT0001</t>
  </si>
  <si>
    <t>11/00072/FUL</t>
  </si>
  <si>
    <t>Land at 3 Cleeve Road</t>
  </si>
  <si>
    <t>11/00345/FUL</t>
  </si>
  <si>
    <t>r/o 55 &amp; 57 Gretton Road</t>
  </si>
  <si>
    <t>12/01196/FUL</t>
  </si>
  <si>
    <t>Whites Farm</t>
  </si>
  <si>
    <t>HIG0001</t>
  </si>
  <si>
    <t>11/00784/APP</t>
  </si>
  <si>
    <t>Land adjacent to the Villa</t>
  </si>
  <si>
    <t>Highnam</t>
  </si>
  <si>
    <t>Area G</t>
  </si>
  <si>
    <t>13/00376/FUL</t>
  </si>
  <si>
    <t>2 Walton Grange_x000D_, Tewkesbury Road, _x000D_Coombe Hill_x000D_</t>
  </si>
  <si>
    <t>Leigh</t>
  </si>
  <si>
    <t>09/01130/FUL</t>
  </si>
  <si>
    <t>Bury Lane</t>
  </si>
  <si>
    <t>Minsterworth</t>
  </si>
  <si>
    <t>MIN0001</t>
  </si>
  <si>
    <t>10/00851/FUL</t>
  </si>
  <si>
    <t>Enderley</t>
  </si>
  <si>
    <t>13/00780/FUL</t>
  </si>
  <si>
    <t>Outbuildings At Hygrove House</t>
  </si>
  <si>
    <t>13/00292/FUL</t>
  </si>
  <si>
    <t>Land adjacent 2 Cold Elm Cottages</t>
  </si>
  <si>
    <t>Norton</t>
  </si>
  <si>
    <t>12/00191/FUL</t>
  </si>
  <si>
    <t>The Spinney</t>
  </si>
  <si>
    <t>12/01191/APP</t>
  </si>
  <si>
    <t>Slate Mill Farm_x000D_, Knightsbridge_x000D_</t>
  </si>
  <si>
    <t>Boddington</t>
  </si>
  <si>
    <t>12/00427/FUL</t>
  </si>
  <si>
    <t>Land adjacent to Presentation Convent</t>
  </si>
  <si>
    <t>Brockworth</t>
  </si>
  <si>
    <t>Area E</t>
  </si>
  <si>
    <t>08/00901/FUL</t>
  </si>
  <si>
    <t>Land fronting Trent Road</t>
  </si>
  <si>
    <t>12/00032/FUL</t>
  </si>
  <si>
    <t>149A Ermin Street</t>
  </si>
  <si>
    <t>09/00186/FUL</t>
  </si>
  <si>
    <t>Dean Farm</t>
  </si>
  <si>
    <t>09/01190/FUL</t>
  </si>
  <si>
    <t>37 Tamar Road</t>
  </si>
  <si>
    <t>09/01218/APP</t>
  </si>
  <si>
    <t>Coopers Edge - Parcel 8</t>
  </si>
  <si>
    <t>12/00925/FUL</t>
  </si>
  <si>
    <t>Henley Gardens</t>
  </si>
  <si>
    <t>12/00985/FUL</t>
  </si>
  <si>
    <t>56 Ermin Street</t>
  </si>
  <si>
    <t>12/00337/FUL</t>
  </si>
  <si>
    <t>198-206 Hucclecote Road</t>
  </si>
  <si>
    <t>12/01188/FUL</t>
  </si>
  <si>
    <t xml:space="preserve">2 Watermead Cottages </t>
  </si>
  <si>
    <t>13/00482/FUL</t>
  </si>
  <si>
    <t>Part Parcel 0973, Kennel Lane (1)</t>
  </si>
  <si>
    <t>14/00052/FUL</t>
  </si>
  <si>
    <t>8 Ermin Street</t>
  </si>
  <si>
    <t>Area A</t>
  </si>
  <si>
    <t>13/01278/FUL</t>
  </si>
  <si>
    <t>Part Parcel 0973, Kennel Lane (2)</t>
  </si>
  <si>
    <t>12/00249/FUL</t>
  </si>
  <si>
    <t>15a - 17 Westfield Road</t>
  </si>
  <si>
    <t>BRO0002</t>
  </si>
  <si>
    <t>10/01342/APP</t>
  </si>
  <si>
    <t>Land At Kennel Lane</t>
  </si>
  <si>
    <t>BRO0003</t>
  </si>
  <si>
    <t>10/00827/APP</t>
  </si>
  <si>
    <t>Coopers Edge - Parcel 20C and 22</t>
  </si>
  <si>
    <t>BRO0004</t>
  </si>
  <si>
    <t>10/00074/APP</t>
  </si>
  <si>
    <t>Coopers Edge - Parcel 2</t>
  </si>
  <si>
    <t>BRO0005</t>
  </si>
  <si>
    <t>11/00357/APP</t>
  </si>
  <si>
    <t>Coopers Edge - Parcel 9</t>
  </si>
  <si>
    <t>BRO0006</t>
  </si>
  <si>
    <t>11/00992/APP</t>
  </si>
  <si>
    <t>Coopers Edge - Parcel 21B</t>
  </si>
  <si>
    <t>BRO0007</t>
  </si>
  <si>
    <t>11/00232/FUL</t>
  </si>
  <si>
    <t>11 Ermin Street</t>
  </si>
  <si>
    <t>BRO0009</t>
  </si>
  <si>
    <t>11/01083/FUL</t>
  </si>
  <si>
    <t>Land to Rear of 2-12 Westfield Road</t>
  </si>
  <si>
    <t>BRO0010</t>
  </si>
  <si>
    <t>12/00700/FUL</t>
  </si>
  <si>
    <t>16 Oak Drive</t>
  </si>
  <si>
    <t>08/01461/FUL</t>
  </si>
  <si>
    <t>Brockworth District Centre - Whittle Square, Plot 5030</t>
  </si>
  <si>
    <t>11/00785/FUL</t>
  </si>
  <si>
    <t>38 Ermin Street</t>
  </si>
  <si>
    <t xml:space="preserve">13/00939/APP </t>
  </si>
  <si>
    <t>Land to the rear of Invista</t>
  </si>
  <si>
    <t>12/00232/FUL</t>
  </si>
  <si>
    <t>1 Green Acre (2)</t>
  </si>
  <si>
    <t>13/00410/FUL</t>
  </si>
  <si>
    <t>98 Ermin Park_x000D_</t>
  </si>
  <si>
    <t>9 Boverton Drive</t>
  </si>
  <si>
    <t>01/01124/OUT</t>
  </si>
  <si>
    <t>Affordable - Overall site delivered 194 dwellings in 2014/15 , prediction was 201.  No further reserved matters on the parcels at present.</t>
  </si>
  <si>
    <t>Coopers Edge - Remainder BR1</t>
  </si>
  <si>
    <t>10/00949/FUL</t>
  </si>
  <si>
    <t>Buckland Garden Nurseries</t>
  </si>
  <si>
    <t>Buckland</t>
  </si>
  <si>
    <t>14/01264/FUL</t>
  </si>
  <si>
    <t>Roando Laverton</t>
  </si>
  <si>
    <t>BUC0001</t>
  </si>
  <si>
    <t>13/01236/FUL</t>
  </si>
  <si>
    <t>Robin Hill</t>
  </si>
  <si>
    <t>13/00458/FUL</t>
  </si>
  <si>
    <t>Chaceley Hall Farm</t>
  </si>
  <si>
    <t>Chaceley</t>
  </si>
  <si>
    <t>10/01171/FUL</t>
  </si>
  <si>
    <t>Land to the south of Pirton Lane</t>
  </si>
  <si>
    <t>Churchdown</t>
  </si>
  <si>
    <t>Area F</t>
  </si>
  <si>
    <t>08/01263/FUL</t>
  </si>
  <si>
    <t>Raleigh Lodge</t>
  </si>
  <si>
    <t>12/00276/FUL</t>
  </si>
  <si>
    <t>Land to the rear of 2 Cheltenham Road East</t>
  </si>
  <si>
    <t>09/00182/FUL</t>
  </si>
  <si>
    <t>43 Raleigh Close</t>
  </si>
  <si>
    <t>13/00651/FUL</t>
  </si>
  <si>
    <t>Tarantella, _x000D_Sandycroft Road_x000D_</t>
  </si>
  <si>
    <t>12/00741/FUL</t>
  </si>
  <si>
    <t>2 Cheltenham Road East</t>
  </si>
  <si>
    <t>12/00813/FUL</t>
  </si>
  <si>
    <t>High Acre</t>
  </si>
  <si>
    <t>13/00023/FUL</t>
  </si>
  <si>
    <t>Woodhay Green Lane</t>
  </si>
  <si>
    <t>CHU0001</t>
  </si>
  <si>
    <t>11/00666/FUL</t>
  </si>
  <si>
    <t>21 Orchard Way</t>
  </si>
  <si>
    <t>CHU0002</t>
  </si>
  <si>
    <t>10/00968/FUL</t>
  </si>
  <si>
    <t>Blenheim House</t>
  </si>
  <si>
    <t>CHU0004</t>
  </si>
  <si>
    <t>10/00600/FUL</t>
  </si>
  <si>
    <t>Field House</t>
  </si>
  <si>
    <t>CHU0008</t>
  </si>
  <si>
    <t>12/00320/FUL</t>
  </si>
  <si>
    <t>Oundle Pirton Lane</t>
  </si>
  <si>
    <t>CHU0010</t>
  </si>
  <si>
    <t>11/00492/FUL</t>
  </si>
  <si>
    <t>Land to the rear of Stanton House</t>
  </si>
  <si>
    <t>CHU0011</t>
  </si>
  <si>
    <t>1 Sunderland Court</t>
  </si>
  <si>
    <t>CHU0012</t>
  </si>
  <si>
    <t>10/00919/FUL</t>
  </si>
  <si>
    <t>Land to the rear of Langford and Astra House</t>
  </si>
  <si>
    <t>CHU0013</t>
  </si>
  <si>
    <t>11/00113/FUL</t>
  </si>
  <si>
    <t>CHU0014</t>
  </si>
  <si>
    <t>11/00537/FUL</t>
  </si>
  <si>
    <t>Church Cottage</t>
  </si>
  <si>
    <t>13/01091/FUL</t>
  </si>
  <si>
    <t>13/01230/FUL</t>
  </si>
  <si>
    <t>174 Cheltenham Road East</t>
  </si>
  <si>
    <t>2 Brookfield Road</t>
  </si>
  <si>
    <t>Sharps Hay</t>
  </si>
  <si>
    <t>14/00364/FUL</t>
  </si>
  <si>
    <t>79 Parton Road</t>
  </si>
  <si>
    <t>14/00294/FUL</t>
  </si>
  <si>
    <t>Parton Court Farm</t>
  </si>
  <si>
    <t>78 Brookfield Road</t>
  </si>
  <si>
    <t>14/00949/FUL</t>
  </si>
  <si>
    <t>Bat and Ball Inn</t>
  </si>
  <si>
    <t>09/00993/FUL</t>
  </si>
  <si>
    <t>Land adj Oak House, Apperley</t>
  </si>
  <si>
    <t>Deerhurst</t>
  </si>
  <si>
    <t>Area H</t>
  </si>
  <si>
    <t>13/00730/FUL</t>
  </si>
  <si>
    <t>Basketmakers Cottage , _x000D_Lower Apperley_x000D_</t>
  </si>
  <si>
    <t>DEE0002</t>
  </si>
  <si>
    <t>11/00508/FUL</t>
  </si>
  <si>
    <t>19 School Road, Apperley</t>
  </si>
  <si>
    <t>13/00646/FUL</t>
  </si>
  <si>
    <t>Land South of Green Farm, Apperley</t>
  </si>
  <si>
    <t>DEE0001</t>
  </si>
  <si>
    <t>11/01238/FUL</t>
  </si>
  <si>
    <t>9 Severn Way, Apperley</t>
  </si>
  <si>
    <t>12/00739/FUL</t>
  </si>
  <si>
    <t>10 Severn Way, Apperley</t>
  </si>
  <si>
    <t>13/00549/FUL</t>
  </si>
  <si>
    <t>Abbots Court Farm, Deerhurst</t>
  </si>
  <si>
    <t>05/01534/FUL</t>
  </si>
  <si>
    <t>The Old Estate Yard</t>
  </si>
  <si>
    <t>Dumbleton</t>
  </si>
  <si>
    <t>13/01168/FUL</t>
  </si>
  <si>
    <t>Dumbleton Stores</t>
  </si>
  <si>
    <t>14/00943/FUL</t>
  </si>
  <si>
    <t>Doe Bank, Washbourne</t>
  </si>
  <si>
    <t>1 Garden Close</t>
  </si>
  <si>
    <t>DUM0001</t>
  </si>
  <si>
    <t>11/00125/FUL</t>
  </si>
  <si>
    <t>19 Main Street</t>
  </si>
  <si>
    <t>12/01224/FUL</t>
  </si>
  <si>
    <t>Cursey Farm</t>
  </si>
  <si>
    <t>Elmstone Hardwicke</t>
  </si>
  <si>
    <t>12/01033/FUL</t>
  </si>
  <si>
    <t>Colmans Farm</t>
  </si>
  <si>
    <t>12/00156/FUL</t>
  </si>
  <si>
    <t>Jasmine Cottage</t>
  </si>
  <si>
    <t>FOR0001</t>
  </si>
  <si>
    <t>11/01277/FUL</t>
  </si>
  <si>
    <t>Vine Farm House</t>
  </si>
  <si>
    <t>Forthampton</t>
  </si>
  <si>
    <t>12/00907/FUL</t>
  </si>
  <si>
    <t>Land adj Millers Court Barn</t>
  </si>
  <si>
    <t>Stoke Orchard</t>
  </si>
  <si>
    <t>15/00020/FUL</t>
  </si>
  <si>
    <t>Gotherington Fields Farm</t>
  </si>
  <si>
    <t>07/00056/APP</t>
  </si>
  <si>
    <t>Buttermilk Farm</t>
  </si>
  <si>
    <t>Toddington</t>
  </si>
  <si>
    <t>TOD0001</t>
  </si>
  <si>
    <t>11/00897/FUL</t>
  </si>
  <si>
    <t>St Leonards Close</t>
  </si>
  <si>
    <t xml:space="preserve">13/00436/FUL </t>
  </si>
  <si>
    <t xml:space="preserve">Former School Building </t>
  </si>
  <si>
    <t>Twigworth</t>
  </si>
  <si>
    <t>13/00132/FUL</t>
  </si>
  <si>
    <t>The Knolls</t>
  </si>
  <si>
    <t>14/00365/FUL</t>
  </si>
  <si>
    <t>Homelea Cottage</t>
  </si>
  <si>
    <t>09/01257/FUL</t>
  </si>
  <si>
    <t>Well House</t>
  </si>
  <si>
    <t>Gretton</t>
  </si>
  <si>
    <t>GRE0002</t>
  </si>
  <si>
    <t>10/00635/FUL</t>
  </si>
  <si>
    <t>Land adjacent to No 1</t>
  </si>
  <si>
    <t>13/00936/FUL</t>
  </si>
  <si>
    <t>Old Forge, Gretton</t>
  </si>
  <si>
    <t>13/00286/FUL</t>
  </si>
  <si>
    <t>Scarifour Farm</t>
  </si>
  <si>
    <t>Hasfield</t>
  </si>
  <si>
    <t xml:space="preserve">13/00037/FUL </t>
  </si>
  <si>
    <t>Limekiln Farm</t>
  </si>
  <si>
    <t>HAS0001</t>
  </si>
  <si>
    <t>Four Acres</t>
  </si>
  <si>
    <t>13/00909/FUL</t>
  </si>
  <si>
    <t>Westfield Farm</t>
  </si>
  <si>
    <t>Hawling</t>
  </si>
  <si>
    <t>13/01246/FUL</t>
  </si>
  <si>
    <t>The Stables, Westfield Farm</t>
  </si>
  <si>
    <t>13/00891/OUT</t>
  </si>
  <si>
    <t>Fir Tree Bungalow</t>
  </si>
  <si>
    <t>12/01096/FUL</t>
  </si>
  <si>
    <t>Land at Greenway</t>
  </si>
  <si>
    <t>Twyning</t>
  </si>
  <si>
    <t>WIN0014</t>
  </si>
  <si>
    <t>11/00394/FUL</t>
  </si>
  <si>
    <t>48-50 North Street</t>
  </si>
  <si>
    <t>Winchcombe</t>
  </si>
  <si>
    <t>04/01141/FUL</t>
  </si>
  <si>
    <t>The Stables, Lassington Court</t>
  </si>
  <si>
    <t>WIN0007</t>
  </si>
  <si>
    <t>11/01063/FUL</t>
  </si>
  <si>
    <t>70 Greet Road</t>
  </si>
  <si>
    <t>07/01566/APP</t>
  </si>
  <si>
    <t>Coopers Edge - Parcel 7A</t>
  </si>
  <si>
    <t>Hucclecote</t>
  </si>
  <si>
    <t>09/00445/APP</t>
  </si>
  <si>
    <t>Coopers Edge - Parcel 7B</t>
  </si>
  <si>
    <t>HUC0001</t>
  </si>
  <si>
    <t>10/00576/APP</t>
  </si>
  <si>
    <t>Coopers Edge - Parcel 5A</t>
  </si>
  <si>
    <t>HUC0002</t>
  </si>
  <si>
    <t>09/00367/FUL</t>
  </si>
  <si>
    <t>166 Hucclecote Road</t>
  </si>
  <si>
    <t>HUC0003</t>
  </si>
  <si>
    <t>163 Hucclecote Road</t>
  </si>
  <si>
    <t>HUC0004</t>
  </si>
  <si>
    <t>10/01388/APP</t>
  </si>
  <si>
    <t>Coopers Edge - Parcel 4</t>
  </si>
  <si>
    <t>12/01257/APP</t>
  </si>
  <si>
    <t>Coopers Edge - Parcel 10</t>
  </si>
  <si>
    <t>13/00163/APP</t>
  </si>
  <si>
    <t>Coopers Edge - Parcels 23 &amp; 24_x000D_</t>
  </si>
  <si>
    <t>13/00311/APP</t>
  </si>
  <si>
    <t>Coopers Edge - Parcel 6</t>
  </si>
  <si>
    <t>13/00823/FUL</t>
  </si>
  <si>
    <t>Noake Farm_x000D_, Churchdown Lane</t>
  </si>
  <si>
    <t>13/00929/FUL</t>
  </si>
  <si>
    <t>184 Hucclecote Road</t>
  </si>
  <si>
    <t>13/01038/FUL</t>
  </si>
  <si>
    <t>Land to rear of 148 Hucclecote Road</t>
  </si>
  <si>
    <t>11/00749/FUL</t>
  </si>
  <si>
    <t>24 Swallow Crescent</t>
  </si>
  <si>
    <t>Innsworth</t>
  </si>
  <si>
    <t>12/00443/FUL</t>
  </si>
  <si>
    <t>22 Swallow Crescent</t>
  </si>
  <si>
    <t>INN0002</t>
  </si>
  <si>
    <t>10/00189/FUL</t>
  </si>
  <si>
    <t>Former Bullfinch Inn</t>
  </si>
  <si>
    <t>INN0003</t>
  </si>
  <si>
    <t>12/00622/FUL</t>
  </si>
  <si>
    <t>Land off Mottershead Drive</t>
  </si>
  <si>
    <t>WIN0002</t>
  </si>
  <si>
    <t>13/00301/FUL</t>
  </si>
  <si>
    <t>80 Gretton Road</t>
  </si>
  <si>
    <t>LEI0001</t>
  </si>
  <si>
    <t>11/00344/FUL</t>
  </si>
  <si>
    <t>Church Hall</t>
  </si>
  <si>
    <t>08/01583/FUL</t>
  </si>
  <si>
    <t>1 Victory Bungalows</t>
  </si>
  <si>
    <t>Longford</t>
  </si>
  <si>
    <t>13/01134/FUL</t>
  </si>
  <si>
    <t>2 Victory Bungalows</t>
  </si>
  <si>
    <t>LON0003</t>
  </si>
  <si>
    <t>11/00074/FUL</t>
  </si>
  <si>
    <t>363 Longford Lane</t>
  </si>
  <si>
    <t>LON0004</t>
  </si>
  <si>
    <t>11/00328/FUL</t>
  </si>
  <si>
    <t>The Bungalow, Longford Mews</t>
  </si>
  <si>
    <t>93/01010/FUL</t>
  </si>
  <si>
    <t>105/105A Tewkesbury Road</t>
  </si>
  <si>
    <t>11/00385/FUL</t>
  </si>
  <si>
    <t>Land at Longford</t>
  </si>
  <si>
    <t>14/00603/FUL</t>
  </si>
  <si>
    <t>Orchard Filling Station</t>
  </si>
  <si>
    <t>WIN0001</t>
  </si>
  <si>
    <t>10/00097/FUL</t>
  </si>
  <si>
    <t>Abbey House</t>
  </si>
  <si>
    <t>11/01271/FUL</t>
  </si>
  <si>
    <t>Persh Farm</t>
  </si>
  <si>
    <t>Maisemore</t>
  </si>
  <si>
    <t>Becketts Cottage , Becketts Lane</t>
  </si>
  <si>
    <t>WIN0011</t>
  </si>
  <si>
    <t>11/00311/FUL</t>
  </si>
  <si>
    <t xml:space="preserve">Castle Chambers </t>
  </si>
  <si>
    <t>WIN0006</t>
  </si>
  <si>
    <t>10/01042/FUL</t>
  </si>
  <si>
    <t>Chandos Almshouses</t>
  </si>
  <si>
    <t>WIN0003</t>
  </si>
  <si>
    <t>10/00415/FUL</t>
  </si>
  <si>
    <t>Charingworth Court</t>
  </si>
  <si>
    <t>WIN0009</t>
  </si>
  <si>
    <t>11/01229/FUL</t>
  </si>
  <si>
    <t>Land adjacent to 18 Greenways</t>
  </si>
  <si>
    <t>14/00043/APP</t>
  </si>
  <si>
    <t>Land Off Gretton Road, _x000D_Winchcombe</t>
  </si>
  <si>
    <t>WIN0015</t>
  </si>
  <si>
    <t>11/00540/FUL</t>
  </si>
  <si>
    <t>Public Toilets Vineyard Street</t>
  </si>
  <si>
    <t>12/00720/FUL</t>
  </si>
  <si>
    <t>Land adjacent no 95 Ash Road</t>
  </si>
  <si>
    <t>Northway</t>
  </si>
  <si>
    <t xml:space="preserve">12/01051/FUL </t>
  </si>
  <si>
    <t xml:space="preserve">Youth And Community Centre </t>
  </si>
  <si>
    <t>12/01036/FUL</t>
  </si>
  <si>
    <t>Land North of Unit F, Northway Trading Estate</t>
  </si>
  <si>
    <t>NOR0003</t>
  </si>
  <si>
    <t>11/00622/FUL</t>
  </si>
  <si>
    <t>Garage Site adjacent 88-92</t>
  </si>
  <si>
    <t>NOW0001</t>
  </si>
  <si>
    <t>10/00035/FUL</t>
  </si>
  <si>
    <t>8 Kingston Road</t>
  </si>
  <si>
    <t>14/00527/FUL</t>
  </si>
  <si>
    <t>Land North of Unit F, Northway Trading Estate (2)</t>
  </si>
  <si>
    <t>13/00550/FUL</t>
  </si>
  <si>
    <t>Court Hay Farm , Wainlode Lane_x000D_, Norton</t>
  </si>
  <si>
    <t>WIN0004</t>
  </si>
  <si>
    <t>10/00454/FUL</t>
  </si>
  <si>
    <t>Stancombe Barn</t>
  </si>
  <si>
    <t>WIN0013</t>
  </si>
  <si>
    <t>11/00575/FUL</t>
  </si>
  <si>
    <t>The Cottage Vineyard Street</t>
  </si>
  <si>
    <t>13/00850/FUL</t>
  </si>
  <si>
    <t>1 Willow Close</t>
  </si>
  <si>
    <t>Woodmancote</t>
  </si>
  <si>
    <t>12/00275/FUL</t>
  </si>
  <si>
    <t>Norton Garage</t>
  </si>
  <si>
    <t>12/00844/FUL</t>
  </si>
  <si>
    <t>Glenrise</t>
  </si>
  <si>
    <t>13/00529/FUL</t>
  </si>
  <si>
    <t>Norton House , Wainlode Lane_x000D_</t>
  </si>
  <si>
    <t>WOO0003</t>
  </si>
  <si>
    <t>11/00708/FUL</t>
  </si>
  <si>
    <t>Glenrise Station Road</t>
  </si>
  <si>
    <t>13/00439/FUL</t>
  </si>
  <si>
    <t>Yew Tree Farm</t>
  </si>
  <si>
    <t>OXE0001</t>
  </si>
  <si>
    <t>11/00012/FUL</t>
  </si>
  <si>
    <t>Crane Hill Farm</t>
  </si>
  <si>
    <t>Oxenton</t>
  </si>
  <si>
    <t>14/00208/FUL</t>
  </si>
  <si>
    <t>Middle Hill Farm</t>
  </si>
  <si>
    <t>Prescott</t>
  </si>
  <si>
    <t>13/00450/FUL</t>
  </si>
  <si>
    <t>Note HLA ref 1694 incorrectly records application 10/00724/FUL as completed.  This is a renewal of the permission.</t>
  </si>
  <si>
    <t>Middle Hill Farm (2)</t>
  </si>
  <si>
    <t>06/01230/FUL</t>
  </si>
  <si>
    <t>Land at Singleton Farm</t>
  </si>
  <si>
    <t>Sandhurst</t>
  </si>
  <si>
    <t>Box Cottage, Sandhurst</t>
  </si>
  <si>
    <t>14/01209/FUL</t>
  </si>
  <si>
    <t>Lynfield Farm, Leckhampton Lane_x000D_, Shurdington_x000D_</t>
  </si>
  <si>
    <t>Shurdington</t>
  </si>
  <si>
    <t>06/00399/FUL</t>
  </si>
  <si>
    <t>Permission for additional 2 dwellings lapsed</t>
  </si>
  <si>
    <t>Land at Copper Close</t>
  </si>
  <si>
    <t>13/00699/FUL</t>
  </si>
  <si>
    <t>The Flat, _x000D_The Hair Studio, Station Road_x000D_</t>
  </si>
  <si>
    <t>13/01280/FUL</t>
  </si>
  <si>
    <t>Village Hall</t>
  </si>
  <si>
    <t>11/00982/FUL</t>
  </si>
  <si>
    <t>Huddlestone Close, Lye Lane, Cleeve Hill</t>
  </si>
  <si>
    <t>Southam</t>
  </si>
  <si>
    <t>14/00722/FUL</t>
  </si>
  <si>
    <t>Queenswood House</t>
  </si>
  <si>
    <t>SOU0001</t>
  </si>
  <si>
    <t>10/00405/FUL</t>
  </si>
  <si>
    <t>Berryhead</t>
  </si>
  <si>
    <t>SOU0002</t>
  </si>
  <si>
    <t>11/00815/FUL</t>
  </si>
  <si>
    <t>Spring Orchard, Lye Lane</t>
  </si>
  <si>
    <t>14/00612/FUL</t>
  </si>
  <si>
    <t>Manor Farm, Southam</t>
  </si>
  <si>
    <t>13/00188/FUL</t>
  </si>
  <si>
    <t xml:space="preserve">Whitehill, Mill Lane </t>
  </si>
  <si>
    <t>12/01254/FUL</t>
  </si>
  <si>
    <t>Southam Tythe Barn_x000D_, Southam Lane_x000D_</t>
  </si>
  <si>
    <t>13/01012/FUL</t>
  </si>
  <si>
    <t>Garden Cottage</t>
  </si>
  <si>
    <t>13/01261/FUL</t>
  </si>
  <si>
    <t>Old Coach House</t>
  </si>
  <si>
    <t>Stanton</t>
  </si>
  <si>
    <t>14/00663/FUL</t>
  </si>
  <si>
    <t>Oak Piece Nursery</t>
  </si>
  <si>
    <t>09/00925/FUL</t>
  </si>
  <si>
    <t>Didbrook Fields</t>
  </si>
  <si>
    <t>Stanway</t>
  </si>
  <si>
    <t>STW0003</t>
  </si>
  <si>
    <t>11/00639/CLE</t>
  </si>
  <si>
    <t>Upper Coscombe Barn</t>
  </si>
  <si>
    <t>14/00381/FUL</t>
  </si>
  <si>
    <t>Whitfield House</t>
  </si>
  <si>
    <t>10/00307/FUL</t>
  </si>
  <si>
    <t>Bank View Farm</t>
  </si>
  <si>
    <t>Staverton</t>
  </si>
  <si>
    <t>Local Plan Potential - Consented</t>
  </si>
  <si>
    <t>13/01041/FUL</t>
  </si>
  <si>
    <t>2, 2A 2B Mill House and 2-8 Church Road</t>
  </si>
  <si>
    <t>40 Stoke Road</t>
  </si>
  <si>
    <t>BIS0003</t>
  </si>
  <si>
    <t>10/01381/APP 11/00691/APP</t>
  </si>
  <si>
    <t>Homelands Farm</t>
  </si>
  <si>
    <t>MIN0002</t>
  </si>
  <si>
    <t>11/01115/FUL</t>
  </si>
  <si>
    <t>Pound Cottage</t>
  </si>
  <si>
    <t>Norton Garage (2)</t>
  </si>
  <si>
    <t>11/00505/FUL</t>
  </si>
  <si>
    <t>Shurdington Bridge  Lowther House</t>
  </si>
  <si>
    <t>13/01116/FUL</t>
  </si>
  <si>
    <t>Pussy Willows Cattery_x000D_, Stoke Road_x000D_</t>
  </si>
  <si>
    <t>Windfall - Tewkesbury Borough</t>
  </si>
  <si>
    <t>Sub Area A</t>
  </si>
  <si>
    <t>Sub Area B</t>
  </si>
  <si>
    <t>Sub Area C</t>
  </si>
  <si>
    <t>Sub Area D</t>
  </si>
  <si>
    <t>Sub Area E</t>
  </si>
  <si>
    <t>Sub Area F</t>
  </si>
  <si>
    <t>Sub Area G</t>
  </si>
  <si>
    <t>Sub Area H</t>
  </si>
  <si>
    <t>13/01271/FUL</t>
  </si>
  <si>
    <t>Sudeley Lodge</t>
  </si>
  <si>
    <t>Sudeley</t>
  </si>
  <si>
    <t>14/00434/FUL</t>
  </si>
  <si>
    <t>The Barn</t>
  </si>
  <si>
    <t>Teddington</t>
  </si>
  <si>
    <t>TED0001</t>
  </si>
  <si>
    <t>11/01324/FUL</t>
  </si>
  <si>
    <t>Land North Of Bengrove</t>
  </si>
  <si>
    <t>TED0002</t>
  </si>
  <si>
    <t>10/00889/FUL</t>
  </si>
  <si>
    <t>Teddington Fields</t>
  </si>
  <si>
    <t>13/00306/FUL</t>
  </si>
  <si>
    <t>Alstone Fields Farm</t>
  </si>
  <si>
    <t>05/00390/FUL</t>
  </si>
  <si>
    <t>Bredon Road TY5</t>
  </si>
  <si>
    <t>Tewkesbury</t>
  </si>
  <si>
    <t xml:space="preserve">13/00460/FUL </t>
  </si>
  <si>
    <t>Rear of, 2 Elmvil Road</t>
  </si>
  <si>
    <t>06/01674/FUL</t>
  </si>
  <si>
    <t>Unit 3, 4 And 5</t>
  </si>
  <si>
    <t>10/01094/FUL</t>
  </si>
  <si>
    <t>75 Carrant Road</t>
  </si>
  <si>
    <t>07/01580/FUL</t>
  </si>
  <si>
    <t>7 Church Street</t>
  </si>
  <si>
    <t>08/01412/FUL</t>
  </si>
  <si>
    <t>35 Abbots Road</t>
  </si>
  <si>
    <t>11/00158/FUL</t>
  </si>
  <si>
    <t>Land to the rear of 1 Barton Terrace</t>
  </si>
  <si>
    <t>09/00386/FUL</t>
  </si>
  <si>
    <t>The Workshop</t>
  </si>
  <si>
    <t>09/011235/FUL</t>
  </si>
  <si>
    <t>14 Walls Court</t>
  </si>
  <si>
    <t>12/00260/FUL</t>
  </si>
  <si>
    <t>53, 53 and 55 Church Street</t>
  </si>
  <si>
    <t>12/00372/FUL</t>
  </si>
  <si>
    <t>24 St Mary's Lane</t>
  </si>
  <si>
    <t>12/00768/FUL</t>
  </si>
  <si>
    <t>9 Wellfield</t>
  </si>
  <si>
    <t>13/00349/FUL</t>
  </si>
  <si>
    <t>The Old Coffin Store</t>
  </si>
  <si>
    <t>13/00961/FUL</t>
  </si>
  <si>
    <t>21 Ashchurch Road</t>
  </si>
  <si>
    <t>13/00926/FUL</t>
  </si>
  <si>
    <t>Police Station</t>
  </si>
  <si>
    <t>14/00013/FUL</t>
  </si>
  <si>
    <t>1 Barton Street</t>
  </si>
  <si>
    <t>13/01220/FUL</t>
  </si>
  <si>
    <t>Mythe Grange</t>
  </si>
  <si>
    <t>13/00177/FUL</t>
  </si>
  <si>
    <t>11 Oldbury Road_x000D_, Tewkesbury_x000D_</t>
  </si>
  <si>
    <t>14/00179/FUL</t>
  </si>
  <si>
    <t>46 East Street (Former Tomkinson Cycle Premises)</t>
  </si>
  <si>
    <t>TEW0002</t>
  </si>
  <si>
    <t>10/00095/FUL</t>
  </si>
  <si>
    <t>139 High Street</t>
  </si>
  <si>
    <t>TEW0003</t>
  </si>
  <si>
    <t>10/00604/FUL</t>
  </si>
  <si>
    <t>8 Wenlock Road</t>
  </si>
  <si>
    <t>TEW0004</t>
  </si>
  <si>
    <t>11/00133/FUL</t>
  </si>
  <si>
    <t>151 High Street</t>
  </si>
  <si>
    <t>TEW0008</t>
  </si>
  <si>
    <t>11/00586/CAC</t>
  </si>
  <si>
    <t>1 Swilgate Road</t>
  </si>
  <si>
    <t>TEW0009</t>
  </si>
  <si>
    <t>11/00875/FUL</t>
  </si>
  <si>
    <t>The Hair Salon, Tolsey Lane</t>
  </si>
  <si>
    <t>TEW0012</t>
  </si>
  <si>
    <t>11/00791/FUL</t>
  </si>
  <si>
    <t>77 Barton Street</t>
  </si>
  <si>
    <t>TEW0013</t>
  </si>
  <si>
    <t>11/00105/FUL</t>
  </si>
  <si>
    <t>17 Rosefield Crescent</t>
  </si>
  <si>
    <t>TEW0014</t>
  </si>
  <si>
    <t>Second Floor 8 High Street</t>
  </si>
  <si>
    <t>12/00866/FUL</t>
  </si>
  <si>
    <t>Former Magistrates Court</t>
  </si>
  <si>
    <t>06/01369/FUL</t>
  </si>
  <si>
    <t>3 Saffron Road</t>
  </si>
  <si>
    <t>TEW0007</t>
  </si>
  <si>
    <t>11/01273/FUL</t>
  </si>
  <si>
    <t>5 Old Hospital Lane</t>
  </si>
  <si>
    <t>11/00375/FUL</t>
  </si>
  <si>
    <t>Halifax Works</t>
  </si>
  <si>
    <t>13/00102/FUL</t>
  </si>
  <si>
    <t xml:space="preserve">41 High Street </t>
  </si>
  <si>
    <t>13/00740/FUL</t>
  </si>
  <si>
    <t>Candleford_x000D_, Abbots Walk</t>
  </si>
  <si>
    <t>13/01084/APP</t>
  </si>
  <si>
    <t>10 York Road_x000D_, Tewkesbury_x000D_</t>
  </si>
  <si>
    <t>14/01273/FUL</t>
  </si>
  <si>
    <t>5 Union Place</t>
  </si>
  <si>
    <t>Land to the west of Bredon Road</t>
  </si>
  <si>
    <t>13/01181/FUL</t>
  </si>
  <si>
    <t>Coal Research Establishment</t>
  </si>
  <si>
    <t>STO0001</t>
  </si>
  <si>
    <t>12/00186/APP</t>
  </si>
  <si>
    <t xml:space="preserve">13/00155/FUL </t>
  </si>
  <si>
    <t>Lydes Farm</t>
  </si>
  <si>
    <t>TOD0002</t>
  </si>
  <si>
    <t>11/01016/FUL</t>
  </si>
  <si>
    <t>Lydes Orchard Bungalow</t>
  </si>
  <si>
    <t>WIN0005</t>
  </si>
  <si>
    <t>09/01290/FUL</t>
  </si>
  <si>
    <t>Abbey House And Parish Hall</t>
  </si>
  <si>
    <t>08/00880/FUL</t>
  </si>
  <si>
    <t>The Apple Store</t>
  </si>
  <si>
    <t>12/01005/FUL</t>
  </si>
  <si>
    <t>The Beeches, Burberry Hill</t>
  </si>
  <si>
    <t>12/00923/FUL</t>
  </si>
  <si>
    <t>Footbridge Farm</t>
  </si>
  <si>
    <t>13/00148/FUL</t>
  </si>
  <si>
    <t xml:space="preserve">Garages Mill Lane </t>
  </si>
  <si>
    <t>13/01139/FUL</t>
  </si>
  <si>
    <t>Land at Former Winchcombe Hospital</t>
  </si>
  <si>
    <t>14/00008/FUL</t>
  </si>
  <si>
    <t>Barn, Church End</t>
  </si>
  <si>
    <t>TWY0002</t>
  </si>
  <si>
    <t>11/00635/FUL</t>
  </si>
  <si>
    <t>Church End Farm</t>
  </si>
  <si>
    <t>12/01078/FUL</t>
  </si>
  <si>
    <t>Land at Greet Road</t>
  </si>
  <si>
    <t>13/00986/APP</t>
  </si>
  <si>
    <t>Land between Greet Road and Gretton Road</t>
  </si>
  <si>
    <t>04/00989/FUL</t>
  </si>
  <si>
    <t>New Grove</t>
  </si>
  <si>
    <t>10/01180/FUL</t>
  </si>
  <si>
    <t>Paxhill House  Church End</t>
  </si>
  <si>
    <t>14/00134/FUL</t>
  </si>
  <si>
    <t>The Factory</t>
  </si>
  <si>
    <t>Stable Cottage , Churchend_x000D_</t>
  </si>
  <si>
    <t>14/00072/APP</t>
  </si>
  <si>
    <t>Towbury Farm, _x000D_Brockeridge Common_x000D_</t>
  </si>
  <si>
    <t>14/00414/FUL</t>
  </si>
  <si>
    <t>East of Willow Bank Road</t>
  </si>
  <si>
    <t>13/00778/FUL</t>
  </si>
  <si>
    <t>Woodend Farm</t>
  </si>
  <si>
    <t>11/01076/FUL</t>
  </si>
  <si>
    <t>Pigeon House Farm</t>
  </si>
  <si>
    <t>Uckington</t>
  </si>
  <si>
    <t>UCK0001</t>
  </si>
  <si>
    <t>12/00304/FUL</t>
  </si>
  <si>
    <t>33 Homecroft Drive</t>
  </si>
  <si>
    <t>UCK0002</t>
  </si>
  <si>
    <t>10/00521/FUL</t>
  </si>
  <si>
    <t>Land between 7 &amp; 9 Homecroft Drive</t>
  </si>
  <si>
    <t>05/01051/APP</t>
  </si>
  <si>
    <t>Wheatpieces 2</t>
  </si>
  <si>
    <t>Walton Cardiff</t>
  </si>
  <si>
    <t>13/00114/FUL</t>
  </si>
  <si>
    <t>Affordable.  Trajectory confirmed.</t>
  </si>
  <si>
    <t>Land at Beckford Road</t>
  </si>
  <si>
    <t>14/01188/FUL</t>
  </si>
  <si>
    <t>55 Millham Road</t>
  </si>
  <si>
    <t>14/00221/FUL</t>
  </si>
  <si>
    <t>79 Tobyfield Road</t>
  </si>
  <si>
    <t>Outline</t>
  </si>
  <si>
    <t>10/01216/OUT</t>
  </si>
  <si>
    <t>Cleevelands</t>
  </si>
  <si>
    <t>10/01005/OUT</t>
  </si>
  <si>
    <t>13/00469/FUL</t>
  </si>
  <si>
    <t>Station Road Garage, _x000D_Bishops Cleeve</t>
  </si>
  <si>
    <t>14/00432/FUL</t>
  </si>
  <si>
    <t>Shutter Lane</t>
  </si>
  <si>
    <t>13/00048/FUL</t>
  </si>
  <si>
    <t>Old Post Office Cottage</t>
  </si>
  <si>
    <t>West of Lassington Lane</t>
  </si>
  <si>
    <t>Cock Robin Farm</t>
  </si>
  <si>
    <t>14/00409/FUL</t>
  </si>
  <si>
    <t>The Beeches, Persh Lane</t>
  </si>
  <si>
    <t>15/00071/FUL</t>
  </si>
  <si>
    <t>The Firs, Maisemore</t>
  </si>
  <si>
    <t xml:space="preserve">12/00733/FUL </t>
  </si>
  <si>
    <t>Grove Farm</t>
  </si>
  <si>
    <t>The Riders</t>
  </si>
  <si>
    <t>14/00817/FUL</t>
  </si>
  <si>
    <t>Land at Norton</t>
  </si>
  <si>
    <t>13/01026/FUL</t>
  </si>
  <si>
    <t>Land At_x000D_ Kings Head Inn, _x000D_Old Tewkesbury Road_x000D_, Norton</t>
  </si>
  <si>
    <t>Netherhills, _x000D_Farm Lane, Shurdington_x000D_</t>
  </si>
  <si>
    <t>13/01122/FUL</t>
  </si>
  <si>
    <t>Langley Farm</t>
  </si>
  <si>
    <t>13/00852/FUL</t>
  </si>
  <si>
    <t>Langley Farm 2</t>
  </si>
  <si>
    <t>12/00115/FUL</t>
  </si>
  <si>
    <t>Little Fowlers</t>
  </si>
  <si>
    <t>15/00352/APP</t>
  </si>
  <si>
    <t>Banady Lane</t>
  </si>
  <si>
    <t>Coal Research Establishment, Stoke Road</t>
  </si>
  <si>
    <t>05/00590/FUL</t>
  </si>
  <si>
    <t>The Bothy</t>
  </si>
  <si>
    <t>14/01047/OUT</t>
  </si>
  <si>
    <t>Vine House</t>
  </si>
  <si>
    <t>Affordable. Trajectory confirmed.</t>
  </si>
  <si>
    <t>Cornerways, Twyning</t>
  </si>
  <si>
    <t>WIN0008</t>
  </si>
  <si>
    <t>11/01325/FUL</t>
  </si>
  <si>
    <t>Wooden Bungalow</t>
  </si>
  <si>
    <t>13/00762/OUT</t>
  </si>
  <si>
    <t>Pettycroft House, _x000D_Hill End Road_x000D_</t>
  </si>
  <si>
    <t>13/00486/FUL</t>
  </si>
  <si>
    <t>Cleeve Hill Garage</t>
  </si>
  <si>
    <t>13/01226/FUL</t>
  </si>
  <si>
    <t>1 Bull Lane</t>
  </si>
  <si>
    <t>14/00901/FUL</t>
  </si>
  <si>
    <t>Lloyds Bank Abbey Terrace</t>
  </si>
  <si>
    <t>10/00292/FUL</t>
  </si>
  <si>
    <t>Land adj High Roost Hotel</t>
  </si>
  <si>
    <t>12/01190/FUL</t>
  </si>
  <si>
    <t>Copper Close</t>
  </si>
  <si>
    <t>13/00597/FUL</t>
  </si>
  <si>
    <t>The Postings, Stockwell Lane</t>
  </si>
  <si>
    <t>WOO0004</t>
  </si>
  <si>
    <t>11/01221/DEM</t>
  </si>
  <si>
    <t>Local Plan Potential - Without Consent Service Settlements</t>
  </si>
  <si>
    <t>Tewkesbury Borough Plan Potential</t>
  </si>
  <si>
    <t>All TBC</t>
  </si>
  <si>
    <t>14/00681/FUL</t>
  </si>
  <si>
    <t>Allards Hotel, Shurdington Road</t>
  </si>
  <si>
    <t>14/00019/FUL</t>
  </si>
  <si>
    <t>Lower Shetcombe Farm</t>
  </si>
  <si>
    <t>Strategic Allocations - Administrative Areas</t>
  </si>
  <si>
    <t>JCS</t>
  </si>
  <si>
    <t>A1</t>
  </si>
  <si>
    <t>A3</t>
  </si>
  <si>
    <t>A4</t>
  </si>
  <si>
    <t>Total Delivery</t>
  </si>
  <si>
    <t>Total</t>
  </si>
  <si>
    <t>NPPF Buffer</t>
  </si>
  <si>
    <t>5 Year Requirement</t>
  </si>
  <si>
    <t>Total no. of dwellings  required</t>
  </si>
  <si>
    <t>Structure Plan</t>
  </si>
  <si>
    <t>SoS RSS</t>
  </si>
  <si>
    <t>Year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</si>
  <si>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</si>
  <si>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</si>
  <si>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</si>
  <si>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</si>
  <si>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</si>
  <si>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</si>
  <si>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</si>
  <si>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</si>
  <si>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</si>
  <si>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</si>
  <si>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</si>
  <si>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GCC Requirement</t>
  </si>
  <si>
    <t>GCC Net Completions</t>
  </si>
  <si>
    <t>CBC Requirement</t>
  </si>
  <si>
    <t>CBC Net Completions</t>
  </si>
  <si>
    <t>TBC Requirement</t>
  </si>
  <si>
    <t>TBC Net Completions</t>
  </si>
  <si>
    <t>Combined Requirement</t>
  </si>
  <si>
    <t>Combined Delivery</t>
  </si>
  <si>
    <t>Affordable - 11 affordable dwellings to balance the parcels overall</t>
  </si>
  <si>
    <t>12/01662/REM</t>
  </si>
  <si>
    <t>14/00183/FUL</t>
  </si>
  <si>
    <t>Land Adjacent_x000D_ to The Old Bakery_x000D_, 45 Gretton Road_x000D_</t>
  </si>
  <si>
    <t>13/00794/FUL</t>
  </si>
  <si>
    <t>Bentham International</t>
  </si>
  <si>
    <t>Great Witcombe</t>
  </si>
  <si>
    <t>14/00170/FUL</t>
  </si>
  <si>
    <t>15/00286/FUL</t>
  </si>
  <si>
    <t>15/00291/FUL</t>
  </si>
  <si>
    <t>15/00209/FUL</t>
  </si>
  <si>
    <t>176-178 Cheltenham Road East</t>
  </si>
  <si>
    <t>15/00143/FUL</t>
  </si>
  <si>
    <t>13/02098/FUL</t>
  </si>
  <si>
    <t>LEC0002</t>
  </si>
  <si>
    <t>10/00360/FUL</t>
  </si>
  <si>
    <t>Land at Hampton Close</t>
  </si>
  <si>
    <t>13/01221/TIME</t>
  </si>
  <si>
    <t>LEC1049</t>
  </si>
  <si>
    <t>TBC Annual Delivery</t>
  </si>
  <si>
    <t>13/01205/FUL</t>
  </si>
  <si>
    <t>Fleet Lane, Part Parcel 2269</t>
  </si>
  <si>
    <t>Hesters Way, Springbank</t>
  </si>
  <si>
    <t>Safeguarded Land</t>
  </si>
  <si>
    <t>Supply in Years</t>
  </si>
  <si>
    <t>15/00512/FUL</t>
  </si>
  <si>
    <t>25 -27 Willow Bank Road_x000D_Alderton_x000D_GL20 8NJ_x000D_</t>
  </si>
  <si>
    <t>15/01142/FUL</t>
  </si>
  <si>
    <t>6 St Margarets Road_x000D_Alderton_x000D_Tewkesbury_x000D_Gloucestershire_x000D_GL20 8NN_x000D_</t>
  </si>
  <si>
    <t>15/00174/FUL</t>
  </si>
  <si>
    <t>25 Stoke Road_x000D_Bishops Cleeve_x000D_GL52 8RP</t>
  </si>
  <si>
    <t>15/00368/FUL</t>
  </si>
  <si>
    <t>47 Kayte Lane_x000D_Bishops Cleeve_x000D_GL52 8AS</t>
  </si>
  <si>
    <t>15/00417/FUL</t>
  </si>
  <si>
    <t>Land Adj To Millham House_x000D_Evesham Road_x000D_Bishops Cleeve_x000D_Cheltenham_x000D_Gloucestershire_x000D_GL52 8SA</t>
  </si>
  <si>
    <t>15/01104/FUL</t>
  </si>
  <si>
    <t>2 Southam Fields Farm_x000D_Meadoway_x000D_Bishops Cleeve_x000D_Cheltenham_x000D_Gloucestershire_x000D_GL52 8ND_x000D_</t>
  </si>
  <si>
    <t>15/00389/FUL</t>
  </si>
  <si>
    <t>15/00128/FUL</t>
  </si>
  <si>
    <t>Land At_x000D_9 Maidenhall_x000D_Highnam_x000D_Gloucester_x000D_Gloucestershire_x000D__x000D_</t>
  </si>
  <si>
    <t>15/01068/APP</t>
  </si>
  <si>
    <t>Coopers Edge - Parcel 21A</t>
  </si>
  <si>
    <t>14/00965/FUL</t>
  </si>
  <si>
    <t>Unit 1 To 3_x000D_Bell House Farm_x000D_Old Road_x000D_Maisemore_x000D_Gloucester_x000D_Gloucestershire_x000D_GL2 8HS_x000D_</t>
  </si>
  <si>
    <t>15/00936/FUL</t>
  </si>
  <si>
    <t>Bell Cottage_x000D_Old Road_x000D_Maisemore_x000D_GL2 8HS_x000D_</t>
  </si>
  <si>
    <t>15/00876/OUT</t>
  </si>
  <si>
    <t>Rosemary Cottage_x000D_Calcotts Green_x000D_Minsterworth_x000D_Gloucester_x000D_Gloucestershire_x000D_GL2 8JN</t>
  </si>
  <si>
    <t>15/00412/APP</t>
  </si>
  <si>
    <t>Land Off_x000D_Kestrel Way_x000D_Northway_x000D_Tewkesbury_x000D_Gloucestershire_x000D__x000D_</t>
  </si>
  <si>
    <t>15/00220/FUL</t>
  </si>
  <si>
    <t>14/00686/FUL</t>
  </si>
  <si>
    <t>Land At_x000D_Kings Head Inn_x000D_Tewkesbury Road_x000D_Norton_x000D_Gloucester_x000D_Gloucestershire_x000D__x000D_</t>
  </si>
  <si>
    <t>15/00790/APP</t>
  </si>
  <si>
    <t>Parcel 5922 Green Acres_x000D_Tewkesbury Road_x000D_Norton_x000D_Gloucester_x000D_Gloucestershire_x000D__x000D_</t>
  </si>
  <si>
    <t xml:space="preserve"> 14/01095/FUL</t>
  </si>
  <si>
    <t>Land Off Wainlode Lane, Tewkesbury Road, Norton</t>
  </si>
  <si>
    <t>14/01275/OUT</t>
  </si>
  <si>
    <t>Braceland Nursery_x000D_Leckhampton Lane_x000D_Shurdington_x000D_Cheltenham_x000D_Gloucestershire_x000D__x000D_</t>
  </si>
  <si>
    <t>15/00130/FUL</t>
  </si>
  <si>
    <t>14/01053/FUL</t>
  </si>
  <si>
    <t>15/00405/FUL</t>
  </si>
  <si>
    <t>Rear Of Little Orchard_x000D_Dean Lane_x000D_Stoke Orchard_x000D_Cheltenham_x000D_Gloucestershire_x000D__x000D_</t>
  </si>
  <si>
    <t>14/00633/FUL</t>
  </si>
  <si>
    <t>3 Barton Street_x000D_Tewkesbury_x000D_Gloucestershire_x000D_GL20 5PP_x000D_</t>
  </si>
  <si>
    <t>15/00022/FUL</t>
  </si>
  <si>
    <t>Annexe Youth Club_x000D_Barton Road_x000D_Tewkesbury_x000D_Gloucestershire_x000D__x000D_</t>
  </si>
  <si>
    <t>15/00159/FUL</t>
  </si>
  <si>
    <t>Land Adjacent To 215_x000D_Queens Road_x000D_Tewkesbury_x000D_Gloucestershire_x000D__x000D_</t>
  </si>
  <si>
    <t>15/00239/FUL</t>
  </si>
  <si>
    <t>6 High Street_x000D_Tewkesbury_x000D_Gloucestershire_x000D_GL20 5AH</t>
  </si>
  <si>
    <t>15/01252/FUL</t>
  </si>
  <si>
    <t>Camelot_x000D_Olde Lane_x000D_Toddington_x000D_Cheltenham_x000D_Gloucestershire_x000D_GL54 5DW_x000D_</t>
  </si>
  <si>
    <t>15/00016/FUL</t>
  </si>
  <si>
    <t>Coombs Farm_x000D_Goodiers Lane_x000D_Twyning_x000D_</t>
  </si>
  <si>
    <t>15/00590/FUL</t>
  </si>
  <si>
    <t>15/00862/FUL</t>
  </si>
  <si>
    <t>15/00295/FUL</t>
  </si>
  <si>
    <t>82 Gretton Road_x000D_Winchcombe_x000D_GL54 5EL_x000D_</t>
  </si>
  <si>
    <t>15/00384/FUL</t>
  </si>
  <si>
    <t>Parrs Farm_x000D_Broadway Road_x000D_Winchcombe_x000D_GL54 5JJ_x000D_</t>
  </si>
  <si>
    <t>15/00454/FUL</t>
  </si>
  <si>
    <t>30 Barnmeadow Road_x000D_Winchcombe_x000D_Cheltenham_x000D_Gloucestershire_x000D_GL54 5QA_x000D_</t>
  </si>
  <si>
    <t>15/00519/OUT</t>
  </si>
  <si>
    <t>Part Parcel 2816_x000D_Evesham Road _x000D_Greet _x000D_Cheltenham _x000D_Gloucestershire</t>
  </si>
  <si>
    <t>15/01284/FUL</t>
  </si>
  <si>
    <t>Jeans Piece_x000D_Cheltenham Road_x000D_Winchcombe_x000D_Cheltenham_x000D_Gloucestershire_x000D__x000D_</t>
  </si>
  <si>
    <t>15/00496/FUL</t>
  </si>
  <si>
    <t>Cedar Lodge_x000D_Two Hedges Road_x000D_Woodmancote_x000D_Cheltenham_x000D_Gloucestershire_x000D_GL52 9PT</t>
  </si>
  <si>
    <t>15/00981/FUL</t>
  </si>
  <si>
    <t>12 Beverley Gardens_x000D_Woodmancote_x000D_Cheltenham_x000D_Gloucestershire_x000D_GL52 9QD</t>
  </si>
  <si>
    <t>14/01160/FUL</t>
  </si>
  <si>
    <t>Parcel 6329_x000D_Stockwell Lane_x000D_Cleeve Hill_x000D_</t>
  </si>
  <si>
    <t>15/01216/TIME</t>
  </si>
  <si>
    <t>14 Suffolk Street</t>
  </si>
  <si>
    <t>15/01063/FUL</t>
  </si>
  <si>
    <t>15/01243/FUL</t>
  </si>
  <si>
    <t>15/01256/P3JPA</t>
  </si>
  <si>
    <t>15/01296/FUL</t>
  </si>
  <si>
    <t>200 Swindon Road_x000D_
Cheltenham_x000D_
Gloucestershire_x000D_
GL51 9HX</t>
  </si>
  <si>
    <t>15/01809/COU</t>
  </si>
  <si>
    <t>33 - 35 Albion Street_x000D_
Cheltenham_x000D_
Gloucestershire_x000D_
GL52 2LT_x000D_</t>
  </si>
  <si>
    <t>15/00845/FUL</t>
  </si>
  <si>
    <t>7 London Road_x000D_
Cheltenham_x000D_
Gloucestershire_x000D_
GL52 6EX</t>
  </si>
  <si>
    <t>15/01201/FUL</t>
  </si>
  <si>
    <t>Avondale Rest Home _x000D_
21 Eldorado Road_x000D_
Cheltenham_x000D_
Gloucestershire_x000D_
GL50 2PU</t>
  </si>
  <si>
    <t>15/01237/P3JPA</t>
  </si>
  <si>
    <t xml:space="preserve">Eagle Star Tower Block
Montpellier Drive
Cheltenham
Gloucestershire
</t>
  </si>
  <si>
    <t>15/00992/FUL</t>
  </si>
  <si>
    <t>Former Site Of_x000D_
117A St Georges Road_x000D_
Cheltenham_x000D_
Gloucestershire_x000D_
GL50 3EG_x000D_</t>
  </si>
  <si>
    <t>15/00517/FUL</t>
  </si>
  <si>
    <t>Hesters Way Baptist Church_x000D_
Ashlands Road_x000D_
Cheltenham_x000D_
Gloucestershire_x000D_
GL51 0DH_x000D_</t>
  </si>
  <si>
    <t>15/02139/COU</t>
  </si>
  <si>
    <t>Heyford House Care Home _x000D_
64 Hales Road_x000D_
Cheltenham_x000D_
Gloucestershire_x000D_
GL52 6SS</t>
  </si>
  <si>
    <t>14/01823/FUL</t>
  </si>
  <si>
    <t>Land At Manor Farm_x000D_
Manor Road_x000D_
Swindon Village_x000D_
Cheltenham_x000D_
Gloucestershire_x000D_
_x000D_</t>
  </si>
  <si>
    <t>15/00449/COU</t>
  </si>
  <si>
    <t>St Silas Church_x000D_
Hesters Way Road_x000D_
Cheltenham_x000D_
Gloucestershire_x000D_
GL51 0SE_x000D_</t>
  </si>
  <si>
    <t>The Annexe Eagle Star Tower Block
Montpellier Drive
Cheltenham
Gloucestershire</t>
  </si>
  <si>
    <t>15/00109/FUL</t>
  </si>
  <si>
    <t>The Blue Room _x000D_
22 St Margarets Road_x000D_
Cheltenham_x000D_
Gloucestershire_x000D_
GL50 4DZ</t>
  </si>
  <si>
    <t>15/00945/FUL</t>
  </si>
  <si>
    <t>15/00354/FUL</t>
  </si>
  <si>
    <t>York Place_x000D_
47 Swindon Road_x000D_
Cheltenham_x000D_
Gloucestershire_x000D_
GL50 4AH_x000D_</t>
  </si>
  <si>
    <t>Small Site Windfall Allowance</t>
  </si>
  <si>
    <t>Small Site Extant Permissions</t>
  </si>
  <si>
    <t>Large Site Extant Permissions</t>
  </si>
  <si>
    <t>3.12, 3.22, 4.12, 4.22</t>
  </si>
  <si>
    <t>3.31 and 4.31</t>
  </si>
  <si>
    <t>3.32 and 4.32</t>
  </si>
  <si>
    <t>3.42 and 4.42</t>
  </si>
  <si>
    <t>Small Site Completed and Under Construction</t>
  </si>
  <si>
    <t>Large Site Completed and Under Construction</t>
  </si>
  <si>
    <t>1.11, 1.21</t>
  </si>
  <si>
    <t>1.12, 1.22</t>
  </si>
  <si>
    <t>A9</t>
  </si>
  <si>
    <t>A5C</t>
  </si>
  <si>
    <t>A5T</t>
  </si>
  <si>
    <t>14/01928/FUL</t>
  </si>
  <si>
    <t>Pitville Campus, Albert Road</t>
  </si>
  <si>
    <t>C2 Cluster Flats in the Student Village</t>
  </si>
  <si>
    <t>15/00362/FUL</t>
  </si>
  <si>
    <t>Rural Area Completed and Under Construction Small Sites</t>
  </si>
  <si>
    <t>Rural Area Consented Delivery Small Sites</t>
  </si>
  <si>
    <t>Tewkesbury Town Completed and Under Construction Small Sites</t>
  </si>
  <si>
    <t>Rural Area Completed and Under Construction Large Sites</t>
  </si>
  <si>
    <t>Rural Area Consented Delivery Large Sites</t>
  </si>
  <si>
    <t>Tewkesbury Town Completed and Under Construction Large Sites</t>
  </si>
  <si>
    <t>Tewkesbury Town Consented Delivery Large Sites</t>
  </si>
  <si>
    <t>Tewkesbury Town Consented Delivery Small Sites</t>
  </si>
  <si>
    <t>Demographic OAN - 31,830</t>
  </si>
  <si>
    <t>Total Met 2005/06 to 2014/15</t>
  </si>
  <si>
    <t>Total Met 2010/11 to 2014/15</t>
  </si>
  <si>
    <t>Inspector</t>
  </si>
  <si>
    <t>A1b</t>
  </si>
  <si>
    <t>Extant permission on sites under construction</t>
  </si>
  <si>
    <t>Deliverability Reduction</t>
  </si>
  <si>
    <t>None</t>
  </si>
  <si>
    <t>Extant permission on sites not under construction</t>
  </si>
  <si>
    <t>Strategic Allocation Contribution</t>
  </si>
  <si>
    <t>Other deliverable dwellings</t>
  </si>
  <si>
    <t>n/a</t>
  </si>
  <si>
    <t>Requirement to plan adoption</t>
  </si>
  <si>
    <t>Anticipated shortfall on adoption</t>
  </si>
  <si>
    <t>5YHLS from Adoption</t>
  </si>
  <si>
    <t>Sedgefield</t>
  </si>
  <si>
    <t>Liverpool</t>
  </si>
  <si>
    <t>Plan Period Shortfall to be met within the five year period</t>
  </si>
  <si>
    <t>Deliverability based on Cheltenham Plan and SALA capacity work as shown in the deliverability schedule</t>
  </si>
  <si>
    <t>Existing allocations</t>
  </si>
  <si>
    <t>CBC Annual Housing Requirement</t>
  </si>
  <si>
    <t>CBC Total Delivery (without lapses)</t>
  </si>
  <si>
    <t>TBC Annual Housing Requirement</t>
  </si>
  <si>
    <t>Anticipated over supply on adoption</t>
  </si>
  <si>
    <t>Plan Period over supply to offset over the five year period</t>
  </si>
  <si>
    <t>BAT1042</t>
  </si>
  <si>
    <t>Barnsford, Sandhurst Road</t>
  </si>
  <si>
    <t>PAR1132</t>
  </si>
  <si>
    <t>42 Suffolk Road</t>
  </si>
  <si>
    <t>SPR1018</t>
  </si>
  <si>
    <t>11/01046/FUL</t>
  </si>
  <si>
    <t>12/01590/FUL</t>
  </si>
  <si>
    <t>Deliverability based on Borough Plan and SALA capacity work as shown in the deliverability schedule</t>
  </si>
  <si>
    <t xml:space="preserve">TBC Total Supply </t>
  </si>
  <si>
    <t>CBC Total Supply</t>
  </si>
  <si>
    <t>Pre Adoption Delivery</t>
  </si>
  <si>
    <t>a</t>
  </si>
  <si>
    <t>b</t>
  </si>
  <si>
    <t>d</t>
  </si>
  <si>
    <t>Total anticipated Delivery to Plan adoption (2011 to 2017)</t>
  </si>
  <si>
    <t>e</t>
  </si>
  <si>
    <t>f = d + e</t>
  </si>
  <si>
    <t>g = c - f</t>
  </si>
  <si>
    <t>h = a x 5</t>
  </si>
  <si>
    <t>Percentage of total requirement met</t>
  </si>
  <si>
    <t>Total anticipated supply 2017 to 2022</t>
  </si>
  <si>
    <t>Total anticipated Delivery to Plan adoption</t>
  </si>
  <si>
    <t>Remainder of plan period 2022 to 2031</t>
  </si>
  <si>
    <t>i</t>
  </si>
  <si>
    <t>j = g</t>
  </si>
  <si>
    <t>k = 20% of h</t>
  </si>
  <si>
    <t>k = 20% of (h + j)</t>
  </si>
  <si>
    <t>m = h + j + k</t>
  </si>
  <si>
    <t>n</t>
  </si>
  <si>
    <t>p = n/m*5</t>
  </si>
  <si>
    <t>Number of years into the plan period to adoption</t>
  </si>
  <si>
    <t>j, Sedge = g, Liv = (g/i) x 5</t>
  </si>
  <si>
    <t>Inspector suggested approach to the distribution of the uplift</t>
  </si>
  <si>
    <t>p = n/m</t>
  </si>
  <si>
    <t>Service Settlements and Tewkesbury Town</t>
  </si>
  <si>
    <t>Windfall assessment</t>
  </si>
  <si>
    <t>5 Year Lapse Rate assessment</t>
  </si>
  <si>
    <t>Small Sites Commitments and Windfall</t>
  </si>
  <si>
    <t>SA Trajectory</t>
  </si>
  <si>
    <t>Element of Supply</t>
  </si>
  <si>
    <t>Large Site Commitments and District Plan Contribution</t>
  </si>
  <si>
    <t>68 per annum reduced for commitments</t>
  </si>
  <si>
    <t>46 per annum reduced for commitments</t>
  </si>
  <si>
    <t>Total Supply CBC</t>
  </si>
  <si>
    <t>Total Supply TBC</t>
  </si>
  <si>
    <t>Deliverable Supply TBC</t>
  </si>
  <si>
    <t>Service Village</t>
  </si>
  <si>
    <t>Plan Period Total</t>
  </si>
  <si>
    <t>Commitment Total</t>
  </si>
  <si>
    <t>JCS Requirement</t>
  </si>
  <si>
    <t>Borough Plan Allocation Requirement</t>
  </si>
  <si>
    <t>Coombe Hill</t>
  </si>
  <si>
    <t>Tewkesbury Town</t>
  </si>
  <si>
    <t>Winnycroft</t>
  </si>
  <si>
    <t>14/00838/FUL</t>
  </si>
  <si>
    <t>Land at West Cheltenham</t>
  </si>
  <si>
    <t>A10</t>
  </si>
  <si>
    <t>5 Year Supply Calculation</t>
  </si>
  <si>
    <t>g = f- c</t>
  </si>
  <si>
    <t>Uplifted OAN</t>
  </si>
  <si>
    <t>JCS approach (Replacement Aschurch employment land) to the distribution of the uplift</t>
  </si>
  <si>
    <t>Urban Extensions within and adjacent to CBC</t>
  </si>
  <si>
    <t>ALS1134</t>
  </si>
  <si>
    <t>LAN1208</t>
  </si>
  <si>
    <t>LAN1122</t>
  </si>
  <si>
    <t>LAN1211A</t>
  </si>
  <si>
    <t>CHP1038</t>
  </si>
  <si>
    <t>SPA1179</t>
  </si>
  <si>
    <t>SPE2000</t>
  </si>
  <si>
    <t>SPA1183</t>
  </si>
  <si>
    <t>2015-16 Net Delivery</t>
  </si>
  <si>
    <t>Victoria House_x000D_, 
St James Square_x000D_
Cheltenham_x000D_
Gloucestershire_x000D_
GL50 3PR_x000D_</t>
  </si>
  <si>
    <t>15/02233/COU</t>
  </si>
  <si>
    <t>13/01825/FUL</t>
  </si>
  <si>
    <t>12/01498/FUL</t>
  </si>
  <si>
    <t>13/00506/FUL</t>
  </si>
  <si>
    <t>15/00646/FUL</t>
  </si>
  <si>
    <t>ALS1126</t>
  </si>
  <si>
    <t>ALS1132</t>
  </si>
  <si>
    <t>ALS1133</t>
  </si>
  <si>
    <t>ALS1135</t>
  </si>
  <si>
    <t>BAT1060</t>
  </si>
  <si>
    <t>BAT1061</t>
  </si>
  <si>
    <t>BAT1062</t>
  </si>
  <si>
    <t>BAT1063</t>
  </si>
  <si>
    <t>BAT1064</t>
  </si>
  <si>
    <t>BAT1065</t>
  </si>
  <si>
    <t>BTR1016</t>
  </si>
  <si>
    <t>CHK0146</t>
  </si>
  <si>
    <t>CHK1100</t>
  </si>
  <si>
    <t>CHK1101</t>
  </si>
  <si>
    <t>CHK1102</t>
  </si>
  <si>
    <t>CHK1103</t>
  </si>
  <si>
    <t>CHK1104</t>
  </si>
  <si>
    <t>CHP1035</t>
  </si>
  <si>
    <t>CHP1036</t>
  </si>
  <si>
    <t>CHP1037</t>
  </si>
  <si>
    <t>COL1127</t>
  </si>
  <si>
    <t>COL1128</t>
  </si>
  <si>
    <t>COL1129</t>
  </si>
  <si>
    <t>COL1130</t>
  </si>
  <si>
    <t>COL1131</t>
  </si>
  <si>
    <t>COL1132</t>
  </si>
  <si>
    <t>COL1133</t>
  </si>
  <si>
    <t>COL1134</t>
  </si>
  <si>
    <t>COL1135</t>
  </si>
  <si>
    <t>HEW1020</t>
  </si>
  <si>
    <t>LAN1207</t>
  </si>
  <si>
    <t>LAN1209</t>
  </si>
  <si>
    <t>LAN1210</t>
  </si>
  <si>
    <t>LAN1211</t>
  </si>
  <si>
    <t>LAN1212</t>
  </si>
  <si>
    <t>LAN1213</t>
  </si>
  <si>
    <t>LAN1214</t>
  </si>
  <si>
    <t>LAN1215</t>
  </si>
  <si>
    <t>LAN1216</t>
  </si>
  <si>
    <t>LAN1217</t>
  </si>
  <si>
    <t>LAN1218</t>
  </si>
  <si>
    <t>LAN1221</t>
  </si>
  <si>
    <t>LEC1050</t>
  </si>
  <si>
    <t>PAR1138</t>
  </si>
  <si>
    <t>PAR1139</t>
  </si>
  <si>
    <t>PIT1105</t>
  </si>
  <si>
    <t>PIT1106</t>
  </si>
  <si>
    <t>PIT1107</t>
  </si>
  <si>
    <t>PIT1108</t>
  </si>
  <si>
    <t>PIT1109</t>
  </si>
  <si>
    <t>PRE1059</t>
  </si>
  <si>
    <t>PRE1060</t>
  </si>
  <si>
    <t>SPA1180</t>
  </si>
  <si>
    <t>SPA1181</t>
  </si>
  <si>
    <t>SPA1182</t>
  </si>
  <si>
    <t>SPA1184</t>
  </si>
  <si>
    <t>SPA1185</t>
  </si>
  <si>
    <t>SPA1186</t>
  </si>
  <si>
    <t>SPA1189</t>
  </si>
  <si>
    <t>SPE1097</t>
  </si>
  <si>
    <t>SPE1098</t>
  </si>
  <si>
    <t>SPE1099</t>
  </si>
  <si>
    <t>SPE2001</t>
  </si>
  <si>
    <t>SPE2002</t>
  </si>
  <si>
    <t>SPE2003</t>
  </si>
  <si>
    <t>STM1050</t>
  </si>
  <si>
    <t>STM1051</t>
  </si>
  <si>
    <t>STM1052</t>
  </si>
  <si>
    <t>STM1053</t>
  </si>
  <si>
    <t>STM1054</t>
  </si>
  <si>
    <t>15/01520/FUL</t>
  </si>
  <si>
    <t>15/01190/FUL</t>
  </si>
  <si>
    <t>15/01879/FUL</t>
  </si>
  <si>
    <t>15/02091/FUL</t>
  </si>
  <si>
    <t>15/00949/FUL</t>
  </si>
  <si>
    <t>15/00358/FUL</t>
  </si>
  <si>
    <t>15/00176/FUL</t>
  </si>
  <si>
    <t>15/00855/FUL</t>
  </si>
  <si>
    <t>15/01542/COU</t>
  </si>
  <si>
    <t>15/01610/FUL</t>
  </si>
  <si>
    <t>15/02090/FUL</t>
  </si>
  <si>
    <t>15/01673/FUL</t>
  </si>
  <si>
    <t>15/01165/FUL</t>
  </si>
  <si>
    <t>15/00523/FUL</t>
  </si>
  <si>
    <t>15/01623/COU</t>
  </si>
  <si>
    <t>15/01451/REM</t>
  </si>
  <si>
    <t>15/02004/FUL</t>
  </si>
  <si>
    <t>14/01320/P3JPA</t>
  </si>
  <si>
    <t>15/02176/FUL</t>
  </si>
  <si>
    <t>15/00645/FUL</t>
  </si>
  <si>
    <t>15/00763/FUL</t>
  </si>
  <si>
    <t>15/01405/FUL</t>
  </si>
  <si>
    <t>15/01233/FUL</t>
  </si>
  <si>
    <t>15/00423/FUL</t>
  </si>
  <si>
    <t>14/02242/FUL</t>
  </si>
  <si>
    <t>15/01182/FUL</t>
  </si>
  <si>
    <t>15/01219/FUL</t>
  </si>
  <si>
    <t>15/02266/FUL</t>
  </si>
  <si>
    <t>15/02068/FUL</t>
  </si>
  <si>
    <t>16/00060/COU</t>
  </si>
  <si>
    <t>15/01024/COU</t>
  </si>
  <si>
    <t>16/00094/COU</t>
  </si>
  <si>
    <t>15/00591/FUL</t>
  </si>
  <si>
    <t>14/02262/FUL</t>
  </si>
  <si>
    <t>15/00293/FUL</t>
  </si>
  <si>
    <t>15/00584/FUL</t>
  </si>
  <si>
    <t>15/00728/FUL</t>
  </si>
  <si>
    <t>15/00576/FUL</t>
  </si>
  <si>
    <t>15/01069/FUL</t>
  </si>
  <si>
    <t>15/01715/FUL</t>
  </si>
  <si>
    <t>15/00962/COU</t>
  </si>
  <si>
    <t>15/01670/COU</t>
  </si>
  <si>
    <t>15/02076/FUL</t>
  </si>
  <si>
    <t>16/00009/COU</t>
  </si>
  <si>
    <t>15/01680/FUL</t>
  </si>
  <si>
    <t>15/02043/COU</t>
  </si>
  <si>
    <t>15/00777/FUL</t>
  </si>
  <si>
    <t>16/00085/FUL</t>
  </si>
  <si>
    <t>15/01297/COU</t>
  </si>
  <si>
    <t>15/01053/FUL</t>
  </si>
  <si>
    <t>15/00676/FUL</t>
  </si>
  <si>
    <t>15/01717/COU</t>
  </si>
  <si>
    <t>16/00025/COU</t>
  </si>
  <si>
    <t>15/01162/FUL</t>
  </si>
  <si>
    <t>15/01562/FUL</t>
  </si>
  <si>
    <t>15/02032/FUL</t>
  </si>
  <si>
    <t>14/02122/FUL</t>
  </si>
  <si>
    <t>15/00461/FUL</t>
  </si>
  <si>
    <t>15/00705/COU</t>
  </si>
  <si>
    <t>15/01023/FUL</t>
  </si>
  <si>
    <t>15/01290/FUL</t>
  </si>
  <si>
    <t>15/01044/FUL</t>
  </si>
  <si>
    <t>16/00086/COU</t>
  </si>
  <si>
    <t>14/02244/FUL</t>
  </si>
  <si>
    <t>15/00210/COU</t>
  </si>
  <si>
    <t>15/00527/FUL</t>
  </si>
  <si>
    <t>15/00830/FUL</t>
  </si>
  <si>
    <t>15/01196/FUL</t>
  </si>
  <si>
    <t>15/01170/FUL</t>
  </si>
  <si>
    <t>14/01945/FUL</t>
  </si>
  <si>
    <t>15/00411/FUL</t>
  </si>
  <si>
    <t>15/00730/FUL</t>
  </si>
  <si>
    <t>14/01677/FUL</t>
  </si>
  <si>
    <t>15/01258/FUL</t>
  </si>
  <si>
    <t>15/01602/FUL</t>
  </si>
  <si>
    <t>15/02105/FUL</t>
  </si>
  <si>
    <t>145 Hewlett Road</t>
  </si>
  <si>
    <t>Warehouse  Hewlett Road</t>
  </si>
  <si>
    <t>4 Hewlett Place  GL52 6DQ</t>
  </si>
  <si>
    <t xml:space="preserve">Winstonian House Rest Home  38 All Saints Road  GL52 2EZ </t>
  </si>
  <si>
    <t>Brigs Meadow  Ashley Road</t>
  </si>
  <si>
    <t>Top Of The Hill  Ashley Road  GL52 6QE</t>
  </si>
  <si>
    <t>164 London Road  GL52 6HJ</t>
  </si>
  <si>
    <t>127 Hales Road  GL52 6ST</t>
  </si>
  <si>
    <t>Greenway Farm  Greenway Lane  GL52 6PL</t>
  </si>
  <si>
    <t>Ham Hill Farm South  Ham Road  GL54 4EZ</t>
  </si>
  <si>
    <t>Wenbans   Ashley Road  GL52 6QE</t>
  </si>
  <si>
    <t>Ragged Stone  Old Reddings Road  GL51 6RZ</t>
  </si>
  <si>
    <t>Land adj. The Gray House (Kings Welcome)  Harp Hill</t>
  </si>
  <si>
    <t>219 London Road  GL52 6HY</t>
  </si>
  <si>
    <t>Land Opposite Balcarras House  Balcarras Road</t>
  </si>
  <si>
    <t>205 London Road  GL52 6HY</t>
  </si>
  <si>
    <t>4 Court Mews  London Road</t>
  </si>
  <si>
    <t>The Bredons   Harp Hill  GL52 6PR</t>
  </si>
  <si>
    <t>Underscar  Daisy Bank Road  GL53 9QQ</t>
  </si>
  <si>
    <t>Parkgate  College Road  GL53 7HX</t>
  </si>
  <si>
    <t>2 Highland Road  GL53 9LT</t>
  </si>
  <si>
    <t>2nd Floor of 18 Regent Street</t>
  </si>
  <si>
    <t>5 Vernon Place  GL53 3BD</t>
  </si>
  <si>
    <t>10 Montpellier Parade</t>
  </si>
  <si>
    <t>98 Bath Road  GL53 7JX</t>
  </si>
  <si>
    <t>Trelawn Court   Rodney Road  GL50 1JJ</t>
  </si>
  <si>
    <t>Regent House  Montpellier Drive</t>
  </si>
  <si>
    <t>122 Bath Road</t>
  </si>
  <si>
    <t>Brennan Guest House  21 St Lukes Road</t>
  </si>
  <si>
    <t>222 Bath Road  GL53 7ND</t>
  </si>
  <si>
    <t xml:space="preserve">Former Garage Site Rear Of 10-26 Hesters Way Road  </t>
  </si>
  <si>
    <t>54 Lansdown Crescent Lane  GL50 2LD</t>
  </si>
  <si>
    <t>4 Lansdown Place</t>
  </si>
  <si>
    <t>Baytree House  Parabola Road  GL50 3BD</t>
  </si>
  <si>
    <t>Victoria House  St James Square  GL50 3PR</t>
  </si>
  <si>
    <t>51 Promenade</t>
  </si>
  <si>
    <t>14 Imperial Square  GL50 1QZ</t>
  </si>
  <si>
    <t>Robertson Memorials  Knapp Road  GL50 3QQ</t>
  </si>
  <si>
    <t>Cheltenham Labour Hall  3 Royal Crescent</t>
  </si>
  <si>
    <t>1 Crescent Terrace  GL50 3PE</t>
  </si>
  <si>
    <t>Angle House  Lansdown Place Lane  GL50 2LB</t>
  </si>
  <si>
    <t>Visage House   Lansdown Place Lane  GL50 2LB</t>
  </si>
  <si>
    <t>Royal House   Parabola Road  GL50 3AH</t>
  </si>
  <si>
    <t>73 Leckhampton Road  GL53 0BS</t>
  </si>
  <si>
    <t>Western House  Trivoli Walk  GL50 2UX</t>
  </si>
  <si>
    <t>87B Andover Road  GL50 2TR</t>
  </si>
  <si>
    <t>12 Pittville Crescent  GL52 2QZ</t>
  </si>
  <si>
    <t>60 Cleevelands Avenue  GL50 4PS</t>
  </si>
  <si>
    <t>43 Portland Street</t>
  </si>
  <si>
    <t>20 Evesham Road</t>
  </si>
  <si>
    <t>Pittville School  Albert Road  GL52 3JD</t>
  </si>
  <si>
    <t>Prestbury Green  60 High Street</t>
  </si>
  <si>
    <t>Laxton Meadow   81 Shaw Green Lane  GL52 3BS</t>
  </si>
  <si>
    <t>5 Marsh Drive  Cheltenham  GL51 9LN</t>
  </si>
  <si>
    <t>43 Russell Street  GL51 9HW</t>
  </si>
  <si>
    <t>The Coach House  10 Oxford Passage  GL50 4DL</t>
  </si>
  <si>
    <t>107 Brunswick Street  GL50 4HA</t>
  </si>
  <si>
    <t>Garages At Wellesley Road  GL50 4LD</t>
  </si>
  <si>
    <t>Sydney Cottage   Milsom Street  GL50 4BA</t>
  </si>
  <si>
    <t>4 Albert Street  GL50 4HS</t>
  </si>
  <si>
    <t>368 High Street  GL50 3JE</t>
  </si>
  <si>
    <t>256 Gloucester Road  GL51 8NR</t>
  </si>
  <si>
    <t>42 Park Street  GL50 3NG</t>
  </si>
  <si>
    <t xml:space="preserve">River Court  Millbrook Street  </t>
  </si>
  <si>
    <t>The Junction  14 - 16 Gloucester Road  GL51 8PQ</t>
  </si>
  <si>
    <t>448 High Street</t>
  </si>
  <si>
    <t>Land r/o 33 Libertus Road</t>
  </si>
  <si>
    <t>42 Rowanfield Road  GL51 8AG</t>
  </si>
  <si>
    <t>Garages Adj No 11 Rowanfield Road</t>
  </si>
  <si>
    <t>57 Somerset Avenue  GL51 8BD</t>
  </si>
  <si>
    <t>76 Edinburgh Place  GL51 7SE</t>
  </si>
  <si>
    <t>Land At Garage Site Rowanfield Exchange  Devon Avenue</t>
  </si>
  <si>
    <t>Plan Period Delivery to 31st March 2016</t>
  </si>
  <si>
    <t>Actual Delivery 2011-2016</t>
  </si>
  <si>
    <t>2011 to 2016</t>
  </si>
  <si>
    <t>2023 to 2031</t>
  </si>
  <si>
    <t>16/00331/FUL</t>
  </si>
  <si>
    <t>15/01002/APP</t>
  </si>
  <si>
    <t>16/00663/APP</t>
  </si>
  <si>
    <t>16/00209/FUL</t>
  </si>
  <si>
    <t>Brooklyn_x000D_ Main Road _x000D_Shurdington_x000D_ Cheltenham _x000D_Gloucestershire_x000D_ GL51 4UD</t>
  </si>
  <si>
    <t>15/00575/APP</t>
  </si>
  <si>
    <t>16/00141/ful</t>
  </si>
  <si>
    <t>Barn Close_x000D_ Old Gloucester Road _x000D_Boddington_x000D_ Cheltenham_x000D_ Gloucestershire_x000D_ GL51 0SW_x000D_</t>
  </si>
  <si>
    <t>15/01274/APP</t>
  </si>
  <si>
    <t>15/01254/FUL</t>
  </si>
  <si>
    <t>50 Grove Road_x000D_ Churchdown _x000D_Gloucester_x000D_ Gloucestershire_x000D_ GL3 2SP_x000D_</t>
  </si>
  <si>
    <t>15/01157/FUL</t>
  </si>
  <si>
    <t>56 St Johns Avenue_x000D_ Churchdown _x000D_Gloucester _x000D_Gloucestershire_x000D_ GL3 2BY_x000D_</t>
  </si>
  <si>
    <t>16/00138/FUL</t>
  </si>
  <si>
    <t>Land West Of_x000D_ Ash Lane_x000D_ Down Hatherley</t>
  </si>
  <si>
    <t>Down Hatherley</t>
  </si>
  <si>
    <t>15/00983/FUL</t>
  </si>
  <si>
    <t>Sunnyside_x000D_ New Road_x000D_ Elmstone Hardwicke_x000D_ Cheltenham_x000D_ Gloucestershire_x000D_ GL51 9TG_x000D_</t>
  </si>
  <si>
    <t>15/00753/FUL</t>
  </si>
  <si>
    <t>The Stables_x000D_ Lowdilow Lane_x000D_ Elmstone Hardwicke_x000D_ Cheltenham _x000D_Gloucestershire _x000D_GL51 9TH_x000D__x000D_</t>
  </si>
  <si>
    <t>15/01344/FUL</t>
  </si>
  <si>
    <t>1 Cleeve Road_x000D_ Gotherington_x000D_ Cheltenham_x000D_ Gloucestershire_x000D_ GL52 9EW</t>
  </si>
  <si>
    <t>15/00816/APP</t>
  </si>
  <si>
    <t>16/00319/FUL</t>
  </si>
  <si>
    <t>218 Innsworth Lane_x000D_ Innsworth _x000D_Gloucester _x000D_Gloucestershire _x000D_GL3 1EB_x000D_</t>
  </si>
  <si>
    <t>14/01201/FUL</t>
  </si>
  <si>
    <t>Todpool Cottage _x000D_The Leigh _x000D_GL19 4AG</t>
  </si>
  <si>
    <t>15/00750/FUL</t>
  </si>
  <si>
    <t>Part Parcel 6295_x000D_ Blacksmith Lane_x000D_ The Leigh _x000D_Gloucester _x000D_Gloucestershire_x000D__x000D_</t>
  </si>
  <si>
    <t>16/00207/FUL</t>
  </si>
  <si>
    <t>Outbuildings_x000D_ The Old Vicarage_x000D_ Stanley Pontlarge_x000D_ Winchcombe _x000D_Gloucestershire _x000D_GL54 5HD_x000D_</t>
  </si>
  <si>
    <t>16/00095/FUL</t>
  </si>
  <si>
    <t>Weobley_x000D_ Church Road_x000D_ Leckhampton_x000D_ Cheltenham _x000D_Gloucestershire_x000D_ GL53 0QH_x000D_</t>
  </si>
  <si>
    <t>15/00537/FUL</t>
  </si>
  <si>
    <t>Ashgrove _x000D_Toddington_x000D_ Cheltenham_x000D_ Gloucestershire_x000D_ GL54 5DT</t>
  </si>
  <si>
    <t>15/01300/FUL</t>
  </si>
  <si>
    <t>Waterloo Barn _x000D_Stoke Road _x000D_Stoke Orchard_x000D_ Cheltenham_x000D_ Gloucestershire _x000D_GL52 7RU</t>
  </si>
  <si>
    <t>16/00381/FUL</t>
  </si>
  <si>
    <t>Parcel 2521_x000D_ Banady Lane_x000D_ Stoke Orchard _x000D_Cheltenham _x000D_Gloucestershire_x000D__x000D_</t>
  </si>
  <si>
    <t>15/01277/FUL</t>
  </si>
  <si>
    <t>Site Of Former Caretakers Bungalow,_x000D_2 York Road_x000D_ Tewkesbury _x000D_Gloucestershire _x000D_GL20 5HT</t>
  </si>
  <si>
    <t>16/00042/FUL</t>
  </si>
  <si>
    <t>Rear Of 23_x000D_ Barton Street_x000D_ Tewkesbury _x000D_Gloucestershire_x000D__x000D_</t>
  </si>
  <si>
    <t>16/00170/FUL</t>
  </si>
  <si>
    <t>Candleford _x000D_Abbots Walk _x000D_Tewkesbury_x000D_ Gloucestershire_x000D_ GL20 5TA</t>
  </si>
  <si>
    <t>16/00325/FUL</t>
  </si>
  <si>
    <t>54 Barton Street _x000D_Tewkesbury _x000D_Gloucestershire_x000D_ GL20 5PX</t>
  </si>
  <si>
    <t>16/00398/OUT</t>
  </si>
  <si>
    <t>Mythe End House_x000D_ Mythe Road _x000D_Tewkesbury _x000D_Gloucestershire_x000D_ GL20 6EB_x000D_</t>
  </si>
  <si>
    <t xml:space="preserve">Tewkesbury  </t>
  </si>
  <si>
    <t>16/00013/FUL</t>
  </si>
  <si>
    <t>Twigworth Court_x000D_ Tewkesbury Road_x000D_ Twigworth _x000D_Gloucester_x000D_ Gloucestershire_x000D_ GL2 9PG_x000D_</t>
  </si>
  <si>
    <t>16/00181/FUL</t>
  </si>
  <si>
    <t>32 Homecroft Drive_x000D_ Uckington_x000D_ Cheltenham _x000D_Gloucestershire_x000D_ GL51 9SN_x000D_</t>
  </si>
  <si>
    <t xml:space="preserve">15/00131/OUT </t>
  </si>
  <si>
    <t>Land Rear of Rectory Farm</t>
  </si>
  <si>
    <t>2015-16 Actual Delivery</t>
  </si>
  <si>
    <t>Number of years into plan adoption</t>
  </si>
  <si>
    <t>A12</t>
  </si>
  <si>
    <t>Anticipated Delivery to Plan adoption (2016 to 2017)</t>
  </si>
  <si>
    <t>14/01086/FUL</t>
  </si>
  <si>
    <t>Land Adjoining 27 Court Road</t>
  </si>
  <si>
    <t>14/00517/FUL</t>
  </si>
  <si>
    <t>Manor Farmhouse</t>
  </si>
  <si>
    <t>15/00465/FUL</t>
  </si>
  <si>
    <t>The View 1A Guise Avenue</t>
  </si>
  <si>
    <t>15/00027/FUL</t>
  </si>
  <si>
    <t>Uphill Cottage</t>
  </si>
  <si>
    <t>15/01057/ful</t>
  </si>
  <si>
    <t xml:space="preserve">Cottons Farm </t>
  </si>
  <si>
    <t>14/01133/FUL</t>
  </si>
  <si>
    <t>182 Innsworth Lane</t>
  </si>
  <si>
    <t>14/01098/FUL</t>
  </si>
  <si>
    <t>7 Northway Lane</t>
  </si>
  <si>
    <t>15/00508/FUL</t>
  </si>
  <si>
    <t>8 Steward Road</t>
  </si>
  <si>
    <t xml:space="preserve">Appledore  Corndean Lane </t>
  </si>
  <si>
    <t>St Peters Church Cleeve Hill</t>
  </si>
  <si>
    <t>12/01210/ful</t>
  </si>
  <si>
    <t xml:space="preserve">Notcliffe House </t>
  </si>
  <si>
    <t>Specific Location</t>
  </si>
  <si>
    <t>Arle Nurseries Land</t>
  </si>
  <si>
    <t>Authority</t>
  </si>
  <si>
    <t>Annual Requirement</t>
  </si>
  <si>
    <t>Gloucester</t>
  </si>
  <si>
    <t>Cheltenham</t>
  </si>
  <si>
    <r>
      <t>Anticipated Delivery to Plan adoption (</t>
    </r>
    <r>
      <rPr>
        <b/>
        <sz val="10"/>
        <color theme="1"/>
        <rFont val="Calibri"/>
        <family val="2"/>
        <scheme val="minor"/>
      </rPr>
      <t>2016 to 2017</t>
    </r>
    <r>
      <rPr>
        <sz val="10"/>
        <color theme="1"/>
        <rFont val="Calibri"/>
        <family val="2"/>
        <scheme val="minor"/>
      </rPr>
      <t>)</t>
    </r>
  </si>
  <si>
    <t>ALS1138</t>
  </si>
  <si>
    <t>Former Odeon Cinema</t>
  </si>
  <si>
    <t>TOTAL WITHIN PLAN PERIOD</t>
  </si>
  <si>
    <t>Total Supply GCC</t>
  </si>
  <si>
    <t>City Plan Completed and Under Construction Large Sites</t>
  </si>
  <si>
    <t>City Plan Consented Delivery Large Sites</t>
  </si>
  <si>
    <t>City Plan Potential</t>
  </si>
  <si>
    <t>CGG Total Delivery (without lapses)</t>
  </si>
  <si>
    <t>2022 to 2031</t>
  </si>
  <si>
    <t>64 per annum reduced for commitments</t>
  </si>
  <si>
    <t xml:space="preserve">City Plan consented delivery </t>
  </si>
  <si>
    <t>Deliverability based on City Plan and SALA capacity work as shown in the deliverability schedule</t>
  </si>
  <si>
    <t>GCC Total Supply</t>
  </si>
  <si>
    <t>GCC Annual Housing Requirement</t>
  </si>
  <si>
    <t>k = 5% of (h + j)</t>
  </si>
  <si>
    <t>Total anticipated supply</t>
  </si>
  <si>
    <t>2014-15
Net 
Delivery</t>
  </si>
  <si>
    <t>08/01609/COU</t>
  </si>
  <si>
    <t>135 Southgate Street</t>
  </si>
  <si>
    <t>Westgate</t>
  </si>
  <si>
    <t>GW</t>
  </si>
  <si>
    <t>10/00646/FUL</t>
  </si>
  <si>
    <t>Land adj 349 Painswick Road</t>
  </si>
  <si>
    <t>Matson &amp; Robinswood</t>
  </si>
  <si>
    <t>10/01118/COU</t>
  </si>
  <si>
    <t>Ferncroft  Brunswick Road</t>
  </si>
  <si>
    <t>09/00250/FUL</t>
  </si>
  <si>
    <t>Land south of Monk Meadow</t>
  </si>
  <si>
    <t>07/00571/REM</t>
  </si>
  <si>
    <t>Phase 2  Land at Bodiam Avenue</t>
  </si>
  <si>
    <t>Quedgeley Severnvale</t>
  </si>
  <si>
    <t>GSW</t>
  </si>
  <si>
    <t xml:space="preserve">06/01242/OUT </t>
  </si>
  <si>
    <t>Kingsway - Kingsway - Remaining outline capacity without reserved matters consent</t>
  </si>
  <si>
    <t>Quedgeley Fieldcourt</t>
  </si>
  <si>
    <t>06/01304/REM</t>
  </si>
  <si>
    <t>Kingsway - Framework 2/3 Area A2</t>
  </si>
  <si>
    <t>07/00856/REM</t>
  </si>
  <si>
    <t>Kingsway - Framework 2/3 Area A3</t>
  </si>
  <si>
    <t>07/00998/REM</t>
  </si>
  <si>
    <t>Kingsway- Framework 2/3 Area B4</t>
  </si>
  <si>
    <t>07/01214/REM</t>
  </si>
  <si>
    <t>Kingsway - Framework 2/3  Area B3</t>
  </si>
  <si>
    <t>13/00362/REM</t>
  </si>
  <si>
    <t>Affordable. Quantum of dvlpt ammended by 13/00362/REM to 184</t>
  </si>
  <si>
    <t xml:space="preserve">Kingsway - Framework Plan 4 Area 4A4 </t>
  </si>
  <si>
    <t>09/00631/REM</t>
  </si>
  <si>
    <t>Kingsway - Framework 2/3 Area A4</t>
  </si>
  <si>
    <t>09/00800/REM</t>
  </si>
  <si>
    <t>Kingsway - Framework 4 Area 4A1</t>
  </si>
  <si>
    <t>09/00897/REM</t>
  </si>
  <si>
    <t>Kingsway - Framework 4  Parcel 4B4</t>
  </si>
  <si>
    <t>10/00468/REM</t>
  </si>
  <si>
    <t>Kingsway - Framework 4 Area 4B2</t>
  </si>
  <si>
    <t>10/00467/REM</t>
  </si>
  <si>
    <t>Kingsway - Framework 4 Area 4A2</t>
  </si>
  <si>
    <t>11/00201/REM</t>
  </si>
  <si>
    <t>Kingsway - Parcel 4A3 I</t>
  </si>
  <si>
    <t>13/00860/REM</t>
  </si>
  <si>
    <t>Kingsway- Fmwk 4 Area 4A3ii part 2</t>
  </si>
  <si>
    <t>06/00046/REM</t>
  </si>
  <si>
    <t>Cattle Market</t>
  </si>
  <si>
    <t>06/00498/FUL</t>
  </si>
  <si>
    <t>Junction Bloomfield Terrace and Balfour Rd</t>
  </si>
  <si>
    <t>Kingsholm &amp; Wotton</t>
  </si>
  <si>
    <t>11/00039/FUL</t>
  </si>
  <si>
    <t>30 Clarence Street</t>
  </si>
  <si>
    <t>10/00506/COU</t>
  </si>
  <si>
    <t>117-119 Southgate Street</t>
  </si>
  <si>
    <t>06/00108/FUL</t>
  </si>
  <si>
    <t>2 Ryecroft Street</t>
  </si>
  <si>
    <t>Barton and Tredworth</t>
  </si>
  <si>
    <t>GC</t>
  </si>
  <si>
    <t>09/00939/FUL</t>
  </si>
  <si>
    <t>r/o 246 248 250 &amp; 252 Stroud Road</t>
  </si>
  <si>
    <t>Tuffley</t>
  </si>
  <si>
    <t>10/01269/REM</t>
  </si>
  <si>
    <t>Land off Posy Lane/Lansdown Rd</t>
  </si>
  <si>
    <t>09/01333/FUL</t>
  </si>
  <si>
    <t>184 Southgate Street</t>
  </si>
  <si>
    <t>09/00654/COU</t>
  </si>
  <si>
    <t>2A  2B  2C Clarence Street</t>
  </si>
  <si>
    <t>09/00355/FUL</t>
  </si>
  <si>
    <t>Texaco Petrol Filling Station - Painswick Rd</t>
  </si>
  <si>
    <t>09/01351/REP</t>
  </si>
  <si>
    <t>10 Field Court Gardens</t>
  </si>
  <si>
    <t>10/00193/REP</t>
  </si>
  <si>
    <t>Land At 8 Howard Street</t>
  </si>
  <si>
    <t>Grange</t>
  </si>
  <si>
    <t>10/00431/CON</t>
  </si>
  <si>
    <t>53 Wellington Street</t>
  </si>
  <si>
    <t>07/00279/FUL</t>
  </si>
  <si>
    <t>Land adj to 121 Thoresby Avenue</t>
  </si>
  <si>
    <t>11/00071/FUL</t>
  </si>
  <si>
    <t>2 Glencairn Avenue</t>
  </si>
  <si>
    <t>11/00290/REP</t>
  </si>
  <si>
    <t>68 Weston Road</t>
  </si>
  <si>
    <t>Moreland</t>
  </si>
  <si>
    <t>LRO 91 - 93 Grange Road</t>
  </si>
  <si>
    <t>10/00894/REP</t>
  </si>
  <si>
    <t>Lock Warehouse</t>
  </si>
  <si>
    <t>10/01201/FUL</t>
  </si>
  <si>
    <t>Land at Barnwood Park</t>
  </si>
  <si>
    <t>Barnwood</t>
  </si>
  <si>
    <t>GNE</t>
  </si>
  <si>
    <t>11/00002/REP</t>
  </si>
  <si>
    <t>4 Winnycroft Cottages</t>
  </si>
  <si>
    <t>11/00698/REP</t>
  </si>
  <si>
    <t>16 Newland Street</t>
  </si>
  <si>
    <t>08/00822/FUL</t>
  </si>
  <si>
    <t>112 London Road</t>
  </si>
  <si>
    <t>07/01355/FUL</t>
  </si>
  <si>
    <t>Land Rear of/Side of Kingsholm Court</t>
  </si>
  <si>
    <t>08/00848/FUL</t>
  </si>
  <si>
    <t>26 Carisbrooke Road</t>
  </si>
  <si>
    <t>Huccelcote</t>
  </si>
  <si>
    <t>08/01268/FUL</t>
  </si>
  <si>
    <t>St Hildas Hall</t>
  </si>
  <si>
    <t>Firm Commitment</t>
  </si>
  <si>
    <t>07/00472/OUT</t>
  </si>
  <si>
    <t>St Gobain Former Wellman Graham Contract Chem</t>
  </si>
  <si>
    <t>Podsmead</t>
  </si>
  <si>
    <t>07/00474/OUT</t>
  </si>
  <si>
    <t>Former Contract Chemicals Site  Bristol Road</t>
  </si>
  <si>
    <t>11/00564/REM</t>
  </si>
  <si>
    <t>Travis Perkins Site</t>
  </si>
  <si>
    <t>09/00387/COU</t>
  </si>
  <si>
    <t>304 Barton Street</t>
  </si>
  <si>
    <t>09/00388/COU</t>
  </si>
  <si>
    <t>306 Barton Street</t>
  </si>
  <si>
    <t>09/00585/FUL</t>
  </si>
  <si>
    <t>Merchants Quay</t>
  </si>
  <si>
    <t>09/00988/FUL</t>
  </si>
  <si>
    <t xml:space="preserve">6 Hillview Road  </t>
  </si>
  <si>
    <t>09/00938/COU</t>
  </si>
  <si>
    <t>2 Silverdale Parade  Hillview Road</t>
  </si>
  <si>
    <t>08/01419/FUL</t>
  </si>
  <si>
    <t>27 Estcourt Road</t>
  </si>
  <si>
    <t>Longlevens</t>
  </si>
  <si>
    <t>08/01296/FUL</t>
  </si>
  <si>
    <t>83 Cheltenham Road</t>
  </si>
  <si>
    <t>10/00449/FUL</t>
  </si>
  <si>
    <t>79 Wells Road</t>
  </si>
  <si>
    <t>09/01073/FUL</t>
  </si>
  <si>
    <t>Land at 71-73 Innsworth Lane</t>
  </si>
  <si>
    <t>09/00859/FUL</t>
  </si>
  <si>
    <t>Land adjacent to 9 Highliffe Drive</t>
  </si>
  <si>
    <t>10/00756/FUL</t>
  </si>
  <si>
    <t>Oaklands Naas Lane</t>
  </si>
  <si>
    <t>09/00559/FUL</t>
  </si>
  <si>
    <t>Musket Inn</t>
  </si>
  <si>
    <t>09/00920/COU</t>
  </si>
  <si>
    <t>2 Russell Street</t>
  </si>
  <si>
    <t>11/01148/FUL</t>
  </si>
  <si>
    <t>95 &amp; 97 Grange Road</t>
  </si>
  <si>
    <t>10/00203/FUL</t>
  </si>
  <si>
    <t>37 Birchmore Road</t>
  </si>
  <si>
    <t>10/00254/FUL</t>
  </si>
  <si>
    <t>55 Oakleaze</t>
  </si>
  <si>
    <t>Elmbridge</t>
  </si>
  <si>
    <t>10/00399/FUL</t>
  </si>
  <si>
    <t>7 Oakleaze</t>
  </si>
  <si>
    <t>10/00557/FUL</t>
  </si>
  <si>
    <t>61 High Street</t>
  </si>
  <si>
    <t>10/00916/FUL</t>
  </si>
  <si>
    <t>17 Old Elmore Lane</t>
  </si>
  <si>
    <t>10/01106/COU</t>
  </si>
  <si>
    <t>10/00539/FUL</t>
  </si>
  <si>
    <t>7 College Street</t>
  </si>
  <si>
    <t>10/01207/FUL</t>
  </si>
  <si>
    <t>87 Oxstalls Way</t>
  </si>
  <si>
    <t>10/01260/REP</t>
  </si>
  <si>
    <t>9 Redwell Road</t>
  </si>
  <si>
    <t>11/00150/FUL</t>
  </si>
  <si>
    <t>48 Barnwood Road</t>
  </si>
  <si>
    <t>10/00221/COU</t>
  </si>
  <si>
    <t>34 Podsmead Road</t>
  </si>
  <si>
    <t>10/01019/FUL</t>
  </si>
  <si>
    <t>Land To Rear Welsh Harp 36 London Road</t>
  </si>
  <si>
    <t>11/00020/FUL</t>
  </si>
  <si>
    <t>54 St Pauls Road</t>
  </si>
  <si>
    <t>10/00212/FUL</t>
  </si>
  <si>
    <t>1 Cotteswold Road</t>
  </si>
  <si>
    <t>11/00445/FUL</t>
  </si>
  <si>
    <t>18 Elmleaze</t>
  </si>
  <si>
    <t>11/00802/FUL</t>
  </si>
  <si>
    <t>Land R/o Sunny Haven &amp; Trawsafon  Naas Lane</t>
  </si>
  <si>
    <t>11/00259/FUL</t>
  </si>
  <si>
    <t>51 Laynes Road</t>
  </si>
  <si>
    <t>11/00503/FUL</t>
  </si>
  <si>
    <t>4 Edwy Parade</t>
  </si>
  <si>
    <t>11/00717/FUL</t>
  </si>
  <si>
    <t>102A Oxstalls Way</t>
  </si>
  <si>
    <t>11/00521/COU</t>
  </si>
  <si>
    <t>Seymour Hotel  145 Seymour Rd</t>
  </si>
  <si>
    <t>11/00702/FUL</t>
  </si>
  <si>
    <t>27 Highworth Road</t>
  </si>
  <si>
    <t>11/00727/FUL</t>
  </si>
  <si>
    <t>Duke Of Wellington</t>
  </si>
  <si>
    <t>11/00501/COU</t>
  </si>
  <si>
    <t>30-32 Park End Rd</t>
  </si>
  <si>
    <t>15 Shelley Avenue</t>
  </si>
  <si>
    <t>11/00452/FUL</t>
  </si>
  <si>
    <t>11A Brunswick Square</t>
  </si>
  <si>
    <t>11/00624/COU</t>
  </si>
  <si>
    <t>194 - 198 Southgate Street</t>
  </si>
  <si>
    <t>11/01371/FUL</t>
  </si>
  <si>
    <t>Rear of 20 And 22 Wellington Street</t>
  </si>
  <si>
    <t>11/01020/COU</t>
  </si>
  <si>
    <t>Roebuck House 37A Brunswick Road</t>
  </si>
  <si>
    <t>11/00409/FUL</t>
  </si>
  <si>
    <t>Land At Bakers Quay  Llanthony Wharf  And Monkmeadow</t>
  </si>
  <si>
    <t>13/01013/REM</t>
  </si>
  <si>
    <t>Mayos Land</t>
  </si>
  <si>
    <t>1 Innsworth Lane</t>
  </si>
  <si>
    <t>12/00002/FUL</t>
  </si>
  <si>
    <t>67 - 69 Alvin Street</t>
  </si>
  <si>
    <t>11/00107/FUL</t>
  </si>
  <si>
    <t>Former Gloscat Buildings Brunswick Road</t>
  </si>
  <si>
    <t>11/00742/OUT</t>
  </si>
  <si>
    <t>Hucclecote Centre</t>
  </si>
  <si>
    <t>11/00488/FUL</t>
  </si>
  <si>
    <t xml:space="preserve">Land R/O Paget Cottage  &amp;  R/O 6 -14   Awebrige Way    </t>
  </si>
  <si>
    <t>Abbey</t>
  </si>
  <si>
    <t>12/00527/COU</t>
  </si>
  <si>
    <t xml:space="preserve">24 Midland Road Gloucester  </t>
  </si>
  <si>
    <t>11/01410/FUL</t>
  </si>
  <si>
    <t xml:space="preserve">339 Barton Street Gloucester GL1 4LL </t>
  </si>
  <si>
    <t>11/01051/FUL</t>
  </si>
  <si>
    <t xml:space="preserve">44 Nine Elms Road </t>
  </si>
  <si>
    <t>12/00162/FUL</t>
  </si>
  <si>
    <t>80 Elmleaze</t>
  </si>
  <si>
    <t>12/00356/FUL</t>
  </si>
  <si>
    <t>20 Grafton Road Gloucester GL2 0QW</t>
  </si>
  <si>
    <t>12/00440/FUL</t>
  </si>
  <si>
    <t xml:space="preserve"> Adj. 25 Barnwood Rd  </t>
  </si>
  <si>
    <t>12/00554/FUL</t>
  </si>
  <si>
    <t xml:space="preserve">46 Chosen Way  </t>
  </si>
  <si>
    <t>11/01089/FUL</t>
  </si>
  <si>
    <t xml:space="preserve">Bella House Sandhurst Road Gloucester  </t>
  </si>
  <si>
    <t>12/00265/FUL</t>
  </si>
  <si>
    <t>165 Cheltenham Road Gloucester GL2 0JJ</t>
  </si>
  <si>
    <t>12/01014/FUL</t>
  </si>
  <si>
    <t>43 Kendal Road Gloucester GL2 0ND</t>
  </si>
  <si>
    <t xml:space="preserve">Snow Capel Farm Sneedhams Green Gloucester GL4 6EQ </t>
  </si>
  <si>
    <t>12/00633/FUL</t>
  </si>
  <si>
    <t xml:space="preserve">Former Depot Rectory Road Gloucester  </t>
  </si>
  <si>
    <t>12/00838/FUL</t>
  </si>
  <si>
    <t xml:space="preserve">31 Matson Lane Gloucester GL4 6ED </t>
  </si>
  <si>
    <t>11/01255/COU</t>
  </si>
  <si>
    <t xml:space="preserve">The Park End 18 Park End Road Gloucester GL1 5AN </t>
  </si>
  <si>
    <t>12/00641/REP</t>
  </si>
  <si>
    <t xml:space="preserve">1A Stanley Road Gloucester GL1 5DQ </t>
  </si>
  <si>
    <t>12/00179/COU</t>
  </si>
  <si>
    <t xml:space="preserve">The Coach House 131 Bristol Road </t>
  </si>
  <si>
    <t>12/00530/FUL</t>
  </si>
  <si>
    <t xml:space="preserve">78 Weston Road </t>
  </si>
  <si>
    <t>12/00473/COU</t>
  </si>
  <si>
    <t xml:space="preserve">59 - 61 Calton Road Gloucester GL1 5DT </t>
  </si>
  <si>
    <t>12/00184/FUL</t>
  </si>
  <si>
    <t xml:space="preserve">21 Stroud Road </t>
  </si>
  <si>
    <t>12/00505/REM</t>
  </si>
  <si>
    <t>Kingsway - Area 4311 (Phase 1)</t>
  </si>
  <si>
    <t>12/00666/FUL</t>
  </si>
  <si>
    <t xml:space="preserve">Quinton Naas Lane Quedgeley </t>
  </si>
  <si>
    <t>12/00280/FUL</t>
  </si>
  <si>
    <t xml:space="preserve">5 Woods Orchard Gloucester GL4 0BN </t>
  </si>
  <si>
    <t>12/01041/FUL</t>
  </si>
  <si>
    <t xml:space="preserve">Land Adj 7 Westbury Road Gloucester GL4 0LZ </t>
  </si>
  <si>
    <t>12/00698/FUL</t>
  </si>
  <si>
    <t xml:space="preserve">Maitland House 17 Spa Road </t>
  </si>
  <si>
    <t>12/00720/COU</t>
  </si>
  <si>
    <t xml:space="preserve">1 Albion Cottages The Docks </t>
  </si>
  <si>
    <t>12/00719/FUL</t>
  </si>
  <si>
    <t xml:space="preserve">2 Albion Cottages The Docks </t>
  </si>
  <si>
    <t>12/00011/COU</t>
  </si>
  <si>
    <t>57 Longsmith Street Gloucester GL1 2HT</t>
  </si>
  <si>
    <t>12/00679/REP</t>
  </si>
  <si>
    <t xml:space="preserve">21 Worcester Street Gloucester GL1 3AJ </t>
  </si>
  <si>
    <t>12/00591/COU</t>
  </si>
  <si>
    <t xml:space="preserve">51 Brunswick Road Gloucester GL1 1JS </t>
  </si>
  <si>
    <t>12/00769/COU</t>
  </si>
  <si>
    <t xml:space="preserve">27 Brunswick Square Gloucester GL1 1UN </t>
  </si>
  <si>
    <t>12/00688/FUL</t>
  </si>
  <si>
    <t xml:space="preserve">12 - 14 Northgate Street Gloucester </t>
  </si>
  <si>
    <t>12/00784/REP</t>
  </si>
  <si>
    <t xml:space="preserve">7 Worcester Street Gloucester GL1 3AJ </t>
  </si>
  <si>
    <t>12/00750/FUL</t>
  </si>
  <si>
    <t xml:space="preserve">11A Spa Road Gloucester GL1 1UY </t>
  </si>
  <si>
    <t>13/00041/FUL</t>
  </si>
  <si>
    <t>66 Ryecroft Street</t>
  </si>
  <si>
    <t>12/01155/FUL</t>
  </si>
  <si>
    <t>45 - 47 Northgate Street</t>
  </si>
  <si>
    <t>12/01202/FUL</t>
  </si>
  <si>
    <t>Bruton House</t>
  </si>
  <si>
    <t>12/01070/FUL</t>
  </si>
  <si>
    <t>84 Frampton Road</t>
  </si>
  <si>
    <t>13/00055/FUL</t>
  </si>
  <si>
    <t>261 Stroud Road</t>
  </si>
  <si>
    <t>13/00160/FUL</t>
  </si>
  <si>
    <t>106 Bristol Road</t>
  </si>
  <si>
    <t>13/00246/FUL</t>
  </si>
  <si>
    <t>Jet &amp; Whittle</t>
  </si>
  <si>
    <t>13/00657/COU</t>
  </si>
  <si>
    <t>34a Morpeth Street</t>
  </si>
  <si>
    <t>Barton &amp; Tredworth</t>
  </si>
  <si>
    <t>13/00965/FUL</t>
  </si>
  <si>
    <t>152 Tuffley Avenue</t>
  </si>
  <si>
    <t>13/00747/FUL</t>
  </si>
  <si>
    <t>13/00943/FUL</t>
  </si>
  <si>
    <t>21 Brookfield Road</t>
  </si>
  <si>
    <t>12/00686/FUL</t>
  </si>
  <si>
    <t>167 Barnwood Road</t>
  </si>
  <si>
    <t>13/01058/FUL</t>
  </si>
  <si>
    <t>325 Barton Street</t>
  </si>
  <si>
    <t>13/01068/OUT</t>
  </si>
  <si>
    <t>12/01157/COU</t>
  </si>
  <si>
    <t>59 Park End Road</t>
  </si>
  <si>
    <t>13/00268/FUL</t>
  </si>
  <si>
    <t>21 Salisbury Road</t>
  </si>
  <si>
    <t>13/00161/COU</t>
  </si>
  <si>
    <t>119 High Streeet</t>
  </si>
  <si>
    <t>13/00706/FUL</t>
  </si>
  <si>
    <t>75 Millbrook Street</t>
  </si>
  <si>
    <t>12/00916/FUL</t>
  </si>
  <si>
    <t>99 London Road</t>
  </si>
  <si>
    <t>13/00973/FUL</t>
  </si>
  <si>
    <t>30 Denmark Road</t>
  </si>
  <si>
    <t>13/00695/OUT</t>
  </si>
  <si>
    <t>38 Beaumont Road</t>
  </si>
  <si>
    <t>13/00462/FUL</t>
  </si>
  <si>
    <t>73 Longford Lane</t>
  </si>
  <si>
    <t>13/01085/FUL</t>
  </si>
  <si>
    <t>10 Cotswold Gardens</t>
  </si>
  <si>
    <t>12/01098/FUL</t>
  </si>
  <si>
    <t>Hallmark Hotel, Matson Lane</t>
  </si>
  <si>
    <t>13/00712/FUL</t>
  </si>
  <si>
    <t>57 Juniper Avenue</t>
  </si>
  <si>
    <t>13/00653/FUL</t>
  </si>
  <si>
    <t>Mitchells, 88 Bristol Road</t>
  </si>
  <si>
    <t>13/00763/FUL</t>
  </si>
  <si>
    <t>35 Clevedon Road</t>
  </si>
  <si>
    <t>13/00137/COU</t>
  </si>
  <si>
    <t>90-92 Seymour Road</t>
  </si>
  <si>
    <t>12/01102/FUL</t>
  </si>
  <si>
    <t>Land at Highliffe Farmhouse</t>
  </si>
  <si>
    <t>13/00615/FUL</t>
  </si>
  <si>
    <t>311 Bristol Road</t>
  </si>
  <si>
    <t>13/00319/FUL</t>
  </si>
  <si>
    <t>2 Manor Cottages, Naas Lane</t>
  </si>
  <si>
    <t>13/00593/FUL</t>
  </si>
  <si>
    <t>Land To Side Of 7 Eardisland Road</t>
  </si>
  <si>
    <t>13/00804/JPA</t>
  </si>
  <si>
    <t>13/00944/COU</t>
  </si>
  <si>
    <t>3 Worcester Street</t>
  </si>
  <si>
    <t>13/01011/COU</t>
  </si>
  <si>
    <t>31 Park Road</t>
  </si>
  <si>
    <t>76 Eastgate Street</t>
  </si>
  <si>
    <t>13/00636/FUL</t>
  </si>
  <si>
    <t>Mariners Hall, 1 Llanthony Road</t>
  </si>
  <si>
    <t>13/00539/FUL</t>
  </si>
  <si>
    <t>5 Russell Street</t>
  </si>
  <si>
    <t>13/01059/FUL</t>
  </si>
  <si>
    <t>18 Berkely Street</t>
  </si>
  <si>
    <t>13/01062/FUL</t>
  </si>
  <si>
    <t>20 Berkely Street</t>
  </si>
  <si>
    <t>12/00762/FUL</t>
  </si>
  <si>
    <t>Quayside Way</t>
  </si>
  <si>
    <t>11/01284/FUL</t>
  </si>
  <si>
    <t>Rear Of 143-147  Barton Street</t>
  </si>
  <si>
    <t>12/00056/COU</t>
  </si>
  <si>
    <t>76 Hare Lane</t>
  </si>
  <si>
    <t>13/00392/LAW</t>
  </si>
  <si>
    <t>Bank Chambers, Glenville</t>
  </si>
  <si>
    <t>13/00960/FUL</t>
  </si>
  <si>
    <t>7 Priory Place</t>
  </si>
  <si>
    <t>13/01112/FUL</t>
  </si>
  <si>
    <t>44 School Lane, Quedgeley</t>
  </si>
  <si>
    <t>13/00856/FUL</t>
  </si>
  <si>
    <t>11 Colwell Avenue</t>
  </si>
  <si>
    <t>13/01123/FUL</t>
  </si>
  <si>
    <t>Land between 2-4 Wellington St</t>
  </si>
  <si>
    <t>13/01203/FUL</t>
  </si>
  <si>
    <t>Newark Farm Buildings</t>
  </si>
  <si>
    <t>13/01293/FUL</t>
  </si>
  <si>
    <t>17 Percy Street</t>
  </si>
  <si>
    <t>14/00132/FUL</t>
  </si>
  <si>
    <t>177 Bristol Road</t>
  </si>
  <si>
    <t>14/00162/JPA</t>
  </si>
  <si>
    <t>53-57 London Road</t>
  </si>
  <si>
    <t>14/00275/FUL</t>
  </si>
  <si>
    <t>Gloucestershire Deaf Association Colin Road</t>
  </si>
  <si>
    <t>14/00422/FUL</t>
  </si>
  <si>
    <t>34 Newton Avenue</t>
  </si>
  <si>
    <t>14/00442/FUL</t>
  </si>
  <si>
    <t>65 St Lawrence Road</t>
  </si>
  <si>
    <t>14/01458/FUL</t>
  </si>
  <si>
    <t>14/01129/OUT</t>
  </si>
  <si>
    <t>28 Vicarage Road Gloucester GL1 4LD</t>
  </si>
  <si>
    <t>14/00657/FUL</t>
  </si>
  <si>
    <t>40 Salisbury Road Gloucester GL1 4JQ</t>
  </si>
  <si>
    <t>14/00435/FUL</t>
  </si>
  <si>
    <t>31 Falkner Street Gloucester GL1 4SG</t>
  </si>
  <si>
    <t>14/00078/COU</t>
  </si>
  <si>
    <t xml:space="preserve">35 Slaney Street Gloucester GL1 4TQ </t>
  </si>
  <si>
    <t>14/00407/FUL</t>
  </si>
  <si>
    <t>2 Grafton Road Gloucester GL2 0QP</t>
  </si>
  <si>
    <t>14/01131/FUL</t>
  </si>
  <si>
    <t xml:space="preserve">28 Elmgrove Road Gloucester GL3 3RH </t>
  </si>
  <si>
    <t>14/00951/COU</t>
  </si>
  <si>
    <t xml:space="preserve">20 London Road Gloucester GL1 3NR </t>
  </si>
  <si>
    <t>14/01101/COU</t>
  </si>
  <si>
    <t xml:space="preserve">13 Alexandra Road Gloucester GL1 3DR </t>
  </si>
  <si>
    <t>14/00502/FUL</t>
  </si>
  <si>
    <t xml:space="preserve">Laurel House 29 - 31 Alexandra Road Gloucester GL1 3DR </t>
  </si>
  <si>
    <t>14/00834/FUL</t>
  </si>
  <si>
    <t xml:space="preserve">Land adj. 102 Deans Way Gloucester GL1 2QD </t>
  </si>
  <si>
    <t>14/00229/COU</t>
  </si>
  <si>
    <t xml:space="preserve">72 Church Road Gloucester GL2 0AA </t>
  </si>
  <si>
    <t>14/00730/OUT</t>
  </si>
  <si>
    <t xml:space="preserve">Tyndale Mission Hall &amp; 98A Painswick Road Gloucester GL4 6PT </t>
  </si>
  <si>
    <t>14/00065/FUL</t>
  </si>
  <si>
    <t xml:space="preserve">Winnycroft Farm Corncroft Lane Gloucester GL4 6XU </t>
  </si>
  <si>
    <t>14/01430/FUL</t>
  </si>
  <si>
    <t xml:space="preserve">262 Painswick Road Gloucester GL4 4DR </t>
  </si>
  <si>
    <t>14/01460/FUL</t>
  </si>
  <si>
    <t xml:space="preserve">Land At Bazeley Road Gloucester  </t>
  </si>
  <si>
    <t>14/01461/FUL</t>
  </si>
  <si>
    <t xml:space="preserve">Land Between 11 &amp; 25 St Peters Road Gloucester GL4 6NN </t>
  </si>
  <si>
    <t>14/01381/FUL</t>
  </si>
  <si>
    <t xml:space="preserve">The Lunchbox 177 Bristol Road Gloucester GL1 5TQ </t>
  </si>
  <si>
    <t>14/01446/COU</t>
  </si>
  <si>
    <t xml:space="preserve">87 Bristol Road Gloucester GL1 5SN </t>
  </si>
  <si>
    <t>14/01118/COU</t>
  </si>
  <si>
    <t xml:space="preserve">45 Tuffley Avenue Gloucester GL1 5LU </t>
  </si>
  <si>
    <t>14/01079/FUL</t>
  </si>
  <si>
    <t>87 Stroud Road Gloucester GL1 5AH</t>
  </si>
  <si>
    <t>14/00844/FUL</t>
  </si>
  <si>
    <t xml:space="preserve">15 Balfour Road Gloucester GL1 5QG </t>
  </si>
  <si>
    <t>14/00624/OUT</t>
  </si>
  <si>
    <t>215 Stroud Road Gloucester GL1 5JU</t>
  </si>
  <si>
    <t>14/00496/FUL</t>
  </si>
  <si>
    <t>13 Scott Avenue Gloucester GL2 5BD</t>
  </si>
  <si>
    <t>14/01317/OUT</t>
  </si>
  <si>
    <t xml:space="preserve">Blackbridge Allotments Stroud Road Gloucester  </t>
  </si>
  <si>
    <t>14/01455/FUL</t>
  </si>
  <si>
    <t xml:space="preserve">Land To Rear Of 18 Podsmead Road Gloucester GL1 5PA </t>
  </si>
  <si>
    <t>15/00106/FUL</t>
  </si>
  <si>
    <t xml:space="preserve">Land To The Rear Of 20 Podsmead Road Gloucester GL1 5PA </t>
  </si>
  <si>
    <t>14/01450/FUL</t>
  </si>
  <si>
    <t xml:space="preserve">128 Fieldcourt Gardens Quedgeley Gloucester GL2 4TZ </t>
  </si>
  <si>
    <t>14/00829/FUL</t>
  </si>
  <si>
    <t>25 Fieldcourt Gardens Quedgeley Gloucester GL2 4UD</t>
  </si>
  <si>
    <t xml:space="preserve">The Gables Elmore Lane West Quedgeley Gloucester GL2 4PS </t>
  </si>
  <si>
    <t>14/00873/FUL</t>
  </si>
  <si>
    <t xml:space="preserve">15 Old Elmore Lane Quedgeley Gloucester GL2 4NY </t>
  </si>
  <si>
    <t>14/00438/COU</t>
  </si>
  <si>
    <t xml:space="preserve">68 Tuffley Lane Gloucester GL4 0DU </t>
  </si>
  <si>
    <t>14/00801/OUT</t>
  </si>
  <si>
    <t xml:space="preserve">Land Adjacent 1 &amp; 3 Woods Orchard Gloucester GL4 0BN </t>
  </si>
  <si>
    <t>14/01013/FUL</t>
  </si>
  <si>
    <t xml:space="preserve">24 Clarence Street Gloucester GL1 1DP </t>
  </si>
  <si>
    <t>14/01078/COU</t>
  </si>
  <si>
    <t xml:space="preserve">32 Clarence Street Gloucester GL1 1DP </t>
  </si>
  <si>
    <t>14/01257/FUL</t>
  </si>
  <si>
    <t>18 The Oxebode Gloucester GL1 1RZ</t>
  </si>
  <si>
    <t>14/00284/FUL</t>
  </si>
  <si>
    <t>14/00329/FUL</t>
  </si>
  <si>
    <t xml:space="preserve">17  17A &amp; 19 St Johns Lane Gloucester GL1 2AZ </t>
  </si>
  <si>
    <t xml:space="preserve">Land South Of Rectory Lane Gloucester  </t>
  </si>
  <si>
    <t>14/00087/JPA</t>
  </si>
  <si>
    <t>13 Park Road Gloucester GL1 1LH</t>
  </si>
  <si>
    <t>14/00889/COU</t>
  </si>
  <si>
    <t xml:space="preserve">9 - 13 St Johns Lane Gloucester GL1 2AT </t>
  </si>
  <si>
    <t>14/00891/JPA</t>
  </si>
  <si>
    <t>14/00766/FUL</t>
  </si>
  <si>
    <t xml:space="preserve">37 - 41 Southgate Street Gloucester GL1 1UA </t>
  </si>
  <si>
    <t>14/00688/JPA</t>
  </si>
  <si>
    <t xml:space="preserve">Conway House 31 - 35 Worcester Street Gloucester GL1 3AJ </t>
  </si>
  <si>
    <t>14/00728/JPA</t>
  </si>
  <si>
    <t xml:space="preserve">15 Brunswick Road Gloucester GL1 1HG </t>
  </si>
  <si>
    <t>14/00606/FUL</t>
  </si>
  <si>
    <t xml:space="preserve">27 Westgate Street Gloucester GL1 2NW </t>
  </si>
  <si>
    <t>14/00462/FUL</t>
  </si>
  <si>
    <t xml:space="preserve">57 Southgate Street Gloucester GL1 1TX </t>
  </si>
  <si>
    <t>14/00709/FUL</t>
  </si>
  <si>
    <t>Land At Bakers Quay Llanthony Wharf And Monkmeadow Bounded By Southgate Street Llanthony Road  St Ann Way</t>
  </si>
  <si>
    <t>12/00725/OUT</t>
  </si>
  <si>
    <t>Old Hempsted Fuel Depot</t>
  </si>
  <si>
    <t>13/01032/OUT</t>
  </si>
  <si>
    <t>Land East Of Hempsted Lane</t>
  </si>
  <si>
    <t>Local Plan - Potential</t>
  </si>
  <si>
    <t>All Glos</t>
  </si>
  <si>
    <t>Windfall - Gloucester City</t>
  </si>
  <si>
    <t>Sub Area GC</t>
  </si>
  <si>
    <t>Sub Area GNE</t>
  </si>
  <si>
    <t>Sub Area GSC</t>
  </si>
  <si>
    <t>Sub Area GSW</t>
  </si>
  <si>
    <t>Sub Area GW</t>
  </si>
  <si>
    <t>15/00169/FUL</t>
  </si>
  <si>
    <t>15/00745/FUL</t>
  </si>
  <si>
    <t>Derelict Property Adj 1_x000D_Hopewell Street_x000D_Gloucester_x000D__x000D_</t>
  </si>
  <si>
    <t>14/00947/FUL</t>
  </si>
  <si>
    <t>Prince Of Wales_x000D_25 Station Road_x000D_Gloucester_x000D_GL1 1EW_x000D_</t>
  </si>
  <si>
    <t>15/00245/COU</t>
  </si>
  <si>
    <t>14/01459/FUL</t>
  </si>
  <si>
    <t>15/00670/JPA</t>
  </si>
  <si>
    <t>15/00294/JPA</t>
  </si>
  <si>
    <t>19 - 21 Brunswick Road_x000D_Gloucester_x000D_GL1 1HG_x000D_</t>
  </si>
  <si>
    <t>15/00410/JPA</t>
  </si>
  <si>
    <t>15/01400/FUL</t>
  </si>
  <si>
    <t>Affordable, S106 Agreed</t>
  </si>
  <si>
    <t>11/00038/REM</t>
  </si>
  <si>
    <t>Cherry Tree Cottage, Stamps Meadow</t>
  </si>
  <si>
    <t>10/00698/FUL</t>
  </si>
  <si>
    <t>164 Elmleaze</t>
  </si>
  <si>
    <t>10/01029/FUL</t>
  </si>
  <si>
    <t>Land between 32 &amp; 34 Denmark Road</t>
  </si>
  <si>
    <t>12/00887/OUT</t>
  </si>
  <si>
    <t>Land adj. 105 Barnwood Rd</t>
  </si>
  <si>
    <t>12/01008/FUL</t>
  </si>
  <si>
    <t xml:space="preserve">24 Argyll Rd </t>
  </si>
  <si>
    <t>33 Painswick Road</t>
  </si>
  <si>
    <t>18 Vicarage Road</t>
  </si>
  <si>
    <t>Completed</t>
  </si>
  <si>
    <t>Barbican House, 31 Barbican Road</t>
  </si>
  <si>
    <t>13/01177/FUL</t>
  </si>
  <si>
    <t>435 Painswick Road</t>
  </si>
  <si>
    <t>14/01171/COU</t>
  </si>
  <si>
    <t>85 Bristol Road Gloucester GL1 5SN</t>
  </si>
  <si>
    <t>13/00684/FUL</t>
  </si>
  <si>
    <t>Robinswood Hill Farm Reservoir Road</t>
  </si>
  <si>
    <t>15/01144/FUL</t>
  </si>
  <si>
    <t xml:space="preserve">Land at Bakers Quay </t>
  </si>
  <si>
    <t>15/00147/FUL</t>
  </si>
  <si>
    <t>Land adj. 239 Bristol Road</t>
  </si>
  <si>
    <t xml:space="preserve">Land Rear Of 66 - 72 Tuffley Crescent Gloucester GL1 5NE </t>
  </si>
  <si>
    <t>Posdmead</t>
  </si>
  <si>
    <t>15/00604/FUL</t>
  </si>
  <si>
    <t xml:space="preserve">Land To The Rear Of 13-15 Podsmead Road Gloucester GL1 5PB </t>
  </si>
  <si>
    <t xml:space="preserve">Berkeley House Falcon Close Quedgeley Gloucester  </t>
  </si>
  <si>
    <t>15/01614/FUL</t>
  </si>
  <si>
    <t xml:space="preserve">54 Charlecote Avenue Gloucester GL4 0TH </t>
  </si>
  <si>
    <t>16/00178/FUL</t>
  </si>
  <si>
    <t xml:space="preserve">18 Grove Crescent Gloucester GL4 3JJ </t>
  </si>
  <si>
    <t>15/00768/FUL</t>
  </si>
  <si>
    <t xml:space="preserve">23 Lichfield Road Gloucester GL4 3AL </t>
  </si>
  <si>
    <t>15/01184/FUL</t>
  </si>
  <si>
    <t xml:space="preserve">21 Richmond Avenue Gloucester GL4 4NN </t>
  </si>
  <si>
    <t xml:space="preserve">Land Rear 31 - 49 Birch Avenue Gloucester  </t>
  </si>
  <si>
    <t>15/00544/FUL</t>
  </si>
  <si>
    <t xml:space="preserve">29 North Upton Lane Gloucester GL4 3TB </t>
  </si>
  <si>
    <t>15/00082/FUL</t>
  </si>
  <si>
    <t xml:space="preserve">386 Barton Street Gloucester GL1 4LF </t>
  </si>
  <si>
    <t>15/00115/FUL</t>
  </si>
  <si>
    <t xml:space="preserve">48B Falkner Street Gloucester GL1 4SJ </t>
  </si>
  <si>
    <t>15/00725/FUL</t>
  </si>
  <si>
    <t xml:space="preserve">1 Knowles Road Gloucester GL1 4TW </t>
  </si>
  <si>
    <t>15/00785/FUL</t>
  </si>
  <si>
    <t xml:space="preserve">119 High Street Gloucester GL1 4SZ </t>
  </si>
  <si>
    <t>15/00579/FUL</t>
  </si>
  <si>
    <t xml:space="preserve">12 Midland Road Gloucester GL1 4UF </t>
  </si>
  <si>
    <t xml:space="preserve">2 Furlong Road Gloucester GL1 4UT </t>
  </si>
  <si>
    <t>15/01403/FUL</t>
  </si>
  <si>
    <t xml:space="preserve">82 Jersey Road Gloucester GL1 4DQ </t>
  </si>
  <si>
    <t>15/01281/FUL</t>
  </si>
  <si>
    <t xml:space="preserve">15 Sandyleaze Gloucester GL2 0PY </t>
  </si>
  <si>
    <t>15/00229/FUL</t>
  </si>
  <si>
    <t>67 Barnwood Road Gloucester GL2 0SF</t>
  </si>
  <si>
    <t>15/00471/OUT</t>
  </si>
  <si>
    <t xml:space="preserve">1 Deer Park Road Gloucester GL3 3NA </t>
  </si>
  <si>
    <t>15/00311/FUL</t>
  </si>
  <si>
    <t>51 Kingsholm Road Gloucester GL1 3BA</t>
  </si>
  <si>
    <t xml:space="preserve">Bewick House Denmark Road Gloucester  </t>
  </si>
  <si>
    <t>14/00776/FUL</t>
  </si>
  <si>
    <t xml:space="preserve">Hillfield House 5 Denmark Road Gloucester GL1 3LD </t>
  </si>
  <si>
    <t>14/01365/FUL</t>
  </si>
  <si>
    <t xml:space="preserve">Bewick House 1 Denmark Road Gloucester GL1 3HW </t>
  </si>
  <si>
    <t>15/01396/COU</t>
  </si>
  <si>
    <t xml:space="preserve">97 London Road </t>
  </si>
  <si>
    <t>15/01532/FUL</t>
  </si>
  <si>
    <t xml:space="preserve">5A Rydal Road Gloucester GL2 0NT </t>
  </si>
  <si>
    <t>15/00309/FUL</t>
  </si>
  <si>
    <t xml:space="preserve">18 Painswick Road Gloucester GL4 6PW </t>
  </si>
  <si>
    <t>15/00366/FUL</t>
  </si>
  <si>
    <t xml:space="preserve">Former 296 Painswick Road Gloucester GL4 5DE </t>
  </si>
  <si>
    <t>15/00479/FUL</t>
  </si>
  <si>
    <t>15/00334/FUL</t>
  </si>
  <si>
    <t xml:space="preserve">Yew Tree Cottage Winnycroft Lane Gloucester GL4 6EG </t>
  </si>
  <si>
    <t>15/00339/FUL</t>
  </si>
  <si>
    <t xml:space="preserve">49 Underhill Road Gloucester GL4 6HD </t>
  </si>
  <si>
    <t>15/01458/QPA</t>
  </si>
  <si>
    <t>15/00731/FUL</t>
  </si>
  <si>
    <t xml:space="preserve">The Bungalow Sneedhams Green Gloucester GL4 6EQ </t>
  </si>
  <si>
    <t>15/00913/FUL</t>
  </si>
  <si>
    <t>2C Hartington Road Gloucester GL1 5TJ</t>
  </si>
  <si>
    <t>15/01206/FUL</t>
  </si>
  <si>
    <t xml:space="preserve">313A Stroud Road Gloucester GL1 5LF </t>
  </si>
  <si>
    <t>15/01394/FUL</t>
  </si>
  <si>
    <t xml:space="preserve">261 Stroud Road Gloucester GL1 5JZ </t>
  </si>
  <si>
    <t>16/00111/FUL</t>
  </si>
  <si>
    <t>67 Fieldcourt Gardens Quedgeley Gloucester</t>
  </si>
  <si>
    <t>15/00331/FUL</t>
  </si>
  <si>
    <t>54 Fieldcourt Gardens Quedgeley Gloucester GL2 4UD</t>
  </si>
  <si>
    <t>15/00600/FUL</t>
  </si>
  <si>
    <t>139 Bristol Road Quedgeley Gloucester GL2 4PQ</t>
  </si>
  <si>
    <t>15/00694/FUL</t>
  </si>
  <si>
    <t xml:space="preserve">255 Bristol Road Quedgeley Gloucester GL2 4QS </t>
  </si>
  <si>
    <t xml:space="preserve">Land To Rear Of 7-11 Kemble Road Gloucester  </t>
  </si>
  <si>
    <t>15/01524/OUT</t>
  </si>
  <si>
    <t>PATA Centre, Grange Road</t>
  </si>
  <si>
    <t>15/01454/FUL</t>
  </si>
  <si>
    <t xml:space="preserve">136 - 138 Southgate Street Gloucester GL1 2EX </t>
  </si>
  <si>
    <t>16/00002/FUL</t>
  </si>
  <si>
    <t xml:space="preserve">Bastion House And No 28 Brunswick Road Gloucester GL1 1JJ </t>
  </si>
  <si>
    <t>16/00023/JPA</t>
  </si>
  <si>
    <t xml:space="preserve">Friary House 46 - 50 Southgate Street Gloucester GL1 2DR </t>
  </si>
  <si>
    <t>16/00106/JPA</t>
  </si>
  <si>
    <t>Fitzalan House Park Road Gloucester</t>
  </si>
  <si>
    <t>14/01448/COU</t>
  </si>
  <si>
    <t xml:space="preserve">Lennox House Spa Road Gloucester </t>
  </si>
  <si>
    <t>15/00167/FUL</t>
  </si>
  <si>
    <t>15/00251/FUL</t>
  </si>
  <si>
    <t xml:space="preserve">31 Westgate Street Gloucester GL1 2NW </t>
  </si>
  <si>
    <t>19-21 Brunswick Road Gloucester GL1 1HG</t>
  </si>
  <si>
    <t>15/00397/FUL</t>
  </si>
  <si>
    <t xml:space="preserve">141 Southgate Street Gloucester GL1 1XQ </t>
  </si>
  <si>
    <t xml:space="preserve">Cathedral House Three Cocks Lane Gloucester GL1 2QU </t>
  </si>
  <si>
    <t>15/00356/FUL</t>
  </si>
  <si>
    <t xml:space="preserve">Former RAF Club 6 Spa Road Gloucester GL1 1UZ </t>
  </si>
  <si>
    <t>15/00497/COU</t>
  </si>
  <si>
    <t xml:space="preserve">41 Westgate Street Gloucester GL1 2NW </t>
  </si>
  <si>
    <t>15/00550/FUL</t>
  </si>
  <si>
    <t xml:space="preserve">St Luke's House And Former Goat Inn Llanthony Road Gloucester GL2 5QT </t>
  </si>
  <si>
    <t>15/00569/FUL</t>
  </si>
  <si>
    <t>15/00664/COU</t>
  </si>
  <si>
    <t xml:space="preserve">12 Arthur Street Gloucester GL1 1QY </t>
  </si>
  <si>
    <t>15/00672/COU</t>
  </si>
  <si>
    <t xml:space="preserve">Albion House 77 Southgate Street Gloucester GL1 1UB </t>
  </si>
  <si>
    <t>15/00874/COU</t>
  </si>
  <si>
    <t>10 College Green Gloucester GL1 2LX</t>
  </si>
  <si>
    <t>15/00898/JPA</t>
  </si>
  <si>
    <t xml:space="preserve">25 Brunswick Road Gloucester GL1 1JE </t>
  </si>
  <si>
    <t>15/01468/FUL</t>
  </si>
  <si>
    <t xml:space="preserve">23 Spa Road Gloucester GL1 1UY </t>
  </si>
  <si>
    <t>15/01488/FUL</t>
  </si>
  <si>
    <t xml:space="preserve">Infinity Tattooing 111 Westgate Street Gloucester GL1 2PG </t>
  </si>
  <si>
    <t>15/01503/FUL</t>
  </si>
  <si>
    <t xml:space="preserve">78 Westgate Street Gloucester GL1 2NZ </t>
  </si>
  <si>
    <t xml:space="preserve">The Lodge 19 Brunswick Square Gloucester GL1 1UG </t>
  </si>
  <si>
    <t>15/01385/FUL</t>
  </si>
  <si>
    <t xml:space="preserve">97 Westgate Street Gloucester GL1 2PG </t>
  </si>
  <si>
    <t>ALS1136</t>
  </si>
  <si>
    <t>HEW1021</t>
  </si>
  <si>
    <t>SPR1019</t>
  </si>
  <si>
    <t>PIT1110</t>
  </si>
  <si>
    <t>13/00777/FUL</t>
  </si>
  <si>
    <t>Pittville School Albert Road</t>
  </si>
  <si>
    <t xml:space="preserve">15/01163/OUT </t>
  </si>
  <si>
    <t>No reserved matters application received as yet</t>
  </si>
  <si>
    <t>Cheltenham Plan Consented</t>
  </si>
  <si>
    <t>c</t>
  </si>
  <si>
    <t>Leckhampton (Previously Strategic Allocation)</t>
  </si>
  <si>
    <t>JCS Strategic Allocation</t>
  </si>
  <si>
    <t>15/02268/FUL</t>
  </si>
  <si>
    <t>57-59 Winchcombe Street (Axiom)</t>
  </si>
  <si>
    <t>Strategic Allocations attributed to Gloucester</t>
  </si>
  <si>
    <t>5 year supply calculation</t>
  </si>
  <si>
    <t>4.12, 4.22</t>
  </si>
  <si>
    <t>4.11, 4.21</t>
  </si>
  <si>
    <t>3.11, 3.21</t>
  </si>
  <si>
    <t>3.12, 3.22</t>
  </si>
  <si>
    <t>15/01177/FUL</t>
  </si>
  <si>
    <t>Adjacent 74 Evesham Road Bishops Cleeve</t>
  </si>
  <si>
    <t>Homelands Farm 2 - Remainder</t>
  </si>
  <si>
    <t>Land To The West Of Farm Lane _x000D_Shurdington</t>
  </si>
  <si>
    <t>JCS Housing Requirement</t>
  </si>
  <si>
    <t>Authority Housing Requirement</t>
  </si>
  <si>
    <t>Wychavon District</t>
  </si>
  <si>
    <t>Mitton (Phase One)</t>
  </si>
  <si>
    <t>A5 North West Cheltenham - TBC</t>
  </si>
  <si>
    <t>South Churchdown</t>
  </si>
  <si>
    <t>North Brockworth</t>
  </si>
  <si>
    <t>North West Cheltenham - CBC</t>
  </si>
  <si>
    <t>JCS Total</t>
  </si>
  <si>
    <t>Proposed Annual Requirement 2011 to 2022</t>
  </si>
  <si>
    <t>Proposed Annual Requirement 2022 to 2031</t>
  </si>
  <si>
    <t>Conventional Housing Requirement 2011 to 2031</t>
  </si>
  <si>
    <t>Total Met 2006/07 to 2015/16</t>
  </si>
  <si>
    <t>Total Met 2011/12 to 2015/16</t>
  </si>
  <si>
    <t>Total Proposed Delivery 2011 to 2031</t>
  </si>
  <si>
    <t>Homelands Farm 2 - Phase 2</t>
  </si>
  <si>
    <t>Implementation of 77% of 91 dwellings</t>
  </si>
  <si>
    <t>North  West Chelt - CBC</t>
  </si>
  <si>
    <t>North West Chelt - TBC</t>
  </si>
  <si>
    <t>Strategic Allocations</t>
  </si>
  <si>
    <t>Coopers Edge - Parcel 5B</t>
  </si>
  <si>
    <t>Coopers Edge - Parcels 25A, 25B, 26A, 26B, 27A, 27B</t>
  </si>
  <si>
    <t>Strategic Allocations in TBC and Wychavon</t>
  </si>
  <si>
    <t>Total Proposed Requirement 2011 to 2031</t>
  </si>
  <si>
    <t>Shortfall/Oversupply</t>
  </si>
  <si>
    <t>Implementation of 78% of 98 dwellings</t>
  </si>
  <si>
    <t>Implementation of 78% of 122 dwellings</t>
  </si>
  <si>
    <t xml:space="preserve">16/00665/FUL </t>
  </si>
  <si>
    <t>13/00978/FUL</t>
  </si>
  <si>
    <t xml:space="preserve">15/00197/FUL </t>
  </si>
  <si>
    <t xml:space="preserve">Land Adjacent Village Hall </t>
  </si>
  <si>
    <t>Shortfall Against Housing Requirement</t>
  </si>
  <si>
    <t>Land to the South of B4077</t>
  </si>
  <si>
    <t>15/00394/OUT</t>
  </si>
  <si>
    <t>16/00177/FUL</t>
  </si>
  <si>
    <t>Part Parcell 3400, Columbine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</si>
</sst>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2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5" fillId="6" borderId="34" applyNumberFormat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45" applyNumberFormat="0" applyAlignment="0" applyProtection="0"/>
    <xf numFmtId="0" fontId="25" fillId="10" borderId="34" applyNumberFormat="0" applyAlignment="0" applyProtection="0"/>
    <xf numFmtId="0" fontId="26" fillId="0" borderId="46" applyNumberFormat="0" applyFill="0" applyAlignment="0" applyProtection="0"/>
    <xf numFmtId="0" fontId="27" fillId="11" borderId="47" applyNumberFormat="0" applyAlignment="0" applyProtection="0"/>
    <xf numFmtId="0" fontId="28" fillId="0" borderId="0" applyNumberFormat="0" applyFill="0" applyBorder="0" applyAlignment="0" applyProtection="0"/>
    <xf numFmtId="0" fontId="1" fillId="12" borderId="48" applyNumberFormat="0" applyFont="0" applyAlignment="0" applyProtection="0"/>
    <xf numFmtId="0" fontId="29" fillId="0" borderId="0" applyNumberFormat="0" applyFill="0" applyBorder="0" applyAlignment="0" applyProtection="0"/>
    <xf numFmtId="0" fontId="12" fillId="0" borderId="49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309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9" fontId="4" fillId="0" borderId="0" xfId="0" applyNumberFormat="1" applyFont="1" applyFill="1" applyBorder="1" applyAlignment="1"/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9" fontId="9" fillId="0" borderId="11" xfId="0" applyNumberFormat="1" applyFont="1" applyFill="1" applyBorder="1" applyAlignment="1">
      <alignment wrapText="1"/>
    </xf>
    <xf numFmtId="9" fontId="0" fillId="0" borderId="0" xfId="0" applyNumberFormat="1"/>
    <xf numFmtId="0" fontId="9" fillId="0" borderId="12" xfId="0" applyFont="1" applyFill="1" applyBorder="1" applyAlignment="1">
      <alignment wrapText="1"/>
    </xf>
    <xf numFmtId="0" fontId="4" fillId="0" borderId="13" xfId="0" applyFont="1" applyFill="1" applyBorder="1"/>
    <xf numFmtId="0" fontId="4" fillId="0" borderId="1" xfId="0" applyFont="1" applyFill="1" applyBorder="1"/>
    <xf numFmtId="0" fontId="4" fillId="0" borderId="14" xfId="0" applyFont="1" applyFill="1" applyBorder="1"/>
    <xf numFmtId="0" fontId="4" fillId="0" borderId="15" xfId="0" applyNumberFormat="1" applyFont="1" applyFill="1" applyBorder="1"/>
    <xf numFmtId="164" fontId="4" fillId="0" borderId="15" xfId="0" applyNumberFormat="1" applyFont="1" applyFill="1" applyBorder="1"/>
    <xf numFmtId="0" fontId="9" fillId="0" borderId="16" xfId="0" applyFont="1" applyFill="1" applyBorder="1" applyAlignment="1">
      <alignment wrapText="1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164" fontId="4" fillId="0" borderId="20" xfId="0" applyNumberFormat="1" applyFont="1" applyFill="1" applyBorder="1"/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/>
    <xf numFmtId="1" fontId="9" fillId="0" borderId="1" xfId="0" applyNumberFormat="1" applyFont="1" applyBorder="1"/>
    <xf numFmtId="1" fontId="4" fillId="0" borderId="0" xfId="0" applyNumberFormat="1" applyFont="1"/>
    <xf numFmtId="1" fontId="4" fillId="0" borderId="0" xfId="0" applyNumberFormat="1" applyFont="1" applyBorder="1"/>
    <xf numFmtId="0" fontId="9" fillId="0" borderId="24" xfId="0" applyFont="1" applyFill="1" applyBorder="1" applyAlignment="1">
      <alignment wrapText="1"/>
    </xf>
    <xf numFmtId="0" fontId="4" fillId="0" borderId="25" xfId="0" applyFont="1" applyFill="1" applyBorder="1"/>
    <xf numFmtId="0" fontId="4" fillId="0" borderId="26" xfId="0" applyFont="1" applyFill="1" applyBorder="1"/>
    <xf numFmtId="0" fontId="9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Alignment="1"/>
    <xf numFmtId="1" fontId="4" fillId="0" borderId="9" xfId="0" applyNumberFormat="1" applyFont="1" applyBorder="1"/>
    <xf numFmtId="1" fontId="4" fillId="0" borderId="18" xfId="0" applyNumberFormat="1" applyFont="1" applyBorder="1"/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0" xfId="0" applyFont="1" applyBorder="1" applyAlignment="1">
      <alignment wrapText="1"/>
    </xf>
    <xf numFmtId="1" fontId="4" fillId="0" borderId="11" xfId="0" applyNumberFormat="1" applyFont="1" applyBorder="1"/>
    <xf numFmtId="1" fontId="4" fillId="0" borderId="15" xfId="0" applyNumberFormat="1" applyFont="1" applyBorder="1"/>
    <xf numFmtId="1" fontId="4" fillId="0" borderId="20" xfId="0" applyNumberFormat="1" applyFont="1" applyBorder="1"/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horizontal="left" wrapText="1"/>
    </xf>
    <xf numFmtId="1" fontId="4" fillId="0" borderId="22" xfId="0" applyNumberFormat="1" applyFont="1" applyBorder="1"/>
    <xf numFmtId="1" fontId="4" fillId="0" borderId="30" xfId="0" applyNumberFormat="1" applyFont="1" applyBorder="1"/>
    <xf numFmtId="1" fontId="4" fillId="0" borderId="19" xfId="0" applyNumberFormat="1" applyFont="1" applyBorder="1"/>
    <xf numFmtId="0" fontId="4" fillId="0" borderId="8" xfId="0" applyFont="1" applyBorder="1" applyAlignment="1"/>
    <xf numFmtId="0" fontId="0" fillId="0" borderId="0" xfId="0" applyFill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9" fontId="4" fillId="0" borderId="15" xfId="0" applyNumberFormat="1" applyFont="1" applyFill="1" applyBorder="1"/>
    <xf numFmtId="9" fontId="4" fillId="0" borderId="20" xfId="0" applyNumberFormat="1" applyFont="1" applyFill="1" applyBorder="1"/>
    <xf numFmtId="1" fontId="9" fillId="0" borderId="0" xfId="0" applyNumberFormat="1" applyFon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/>
    <xf numFmtId="3" fontId="0" fillId="0" borderId="0" xfId="0" applyNumberFormat="1"/>
    <xf numFmtId="1" fontId="4" fillId="0" borderId="0" xfId="0" applyNumberFormat="1" applyFont="1" applyAlignment="1">
      <alignment wrapText="1"/>
    </xf>
    <xf numFmtId="1" fontId="4" fillId="0" borderId="1" xfId="0" applyNumberFormat="1" applyFont="1" applyFill="1" applyBorder="1"/>
    <xf numFmtId="1" fontId="2" fillId="3" borderId="22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/>
    <xf numFmtId="0" fontId="9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4" fillId="0" borderId="22" xfId="0" applyFont="1" applyBorder="1"/>
    <xf numFmtId="0" fontId="9" fillId="0" borderId="1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0" fillId="0" borderId="0" xfId="0" applyBorder="1"/>
    <xf numFmtId="0" fontId="0" fillId="0" borderId="0" xfId="0"/>
    <xf numFmtId="164" fontId="4" fillId="0" borderId="35" xfId="0" applyNumberFormat="1" applyFont="1" applyFill="1" applyBorder="1"/>
    <xf numFmtId="164" fontId="4" fillId="0" borderId="36" xfId="0" applyNumberFormat="1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24" xfId="0" applyFont="1" applyFill="1" applyBorder="1"/>
    <xf numFmtId="0" fontId="9" fillId="0" borderId="37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9" fillId="0" borderId="40" xfId="0" applyFont="1" applyFill="1" applyBorder="1" applyAlignment="1">
      <alignment wrapText="1"/>
    </xf>
    <xf numFmtId="1" fontId="4" fillId="0" borderId="25" xfId="0" applyNumberFormat="1" applyFont="1" applyBorder="1"/>
    <xf numFmtId="0" fontId="4" fillId="0" borderId="25" xfId="0" applyFont="1" applyBorder="1" applyAlignment="1">
      <alignment horizontal="left" wrapText="1"/>
    </xf>
    <xf numFmtId="1" fontId="4" fillId="0" borderId="25" xfId="0" applyNumberFormat="1" applyFont="1" applyFill="1" applyBorder="1"/>
    <xf numFmtId="1" fontId="9" fillId="0" borderId="0" xfId="0" applyNumberFormat="1" applyFont="1" applyBorder="1"/>
    <xf numFmtId="1" fontId="4" fillId="0" borderId="0" xfId="0" applyNumberFormat="1" applyFont="1" applyFill="1" applyBorder="1"/>
    <xf numFmtId="164" fontId="9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/>
    <xf numFmtId="0" fontId="4" fillId="0" borderId="1" xfId="0" applyFont="1" applyFill="1" applyBorder="1" applyAlignment="1"/>
    <xf numFmtId="1" fontId="9" fillId="0" borderId="41" xfId="0" applyNumberFormat="1" applyFont="1" applyBorder="1"/>
    <xf numFmtId="0" fontId="4" fillId="0" borderId="41" xfId="0" applyFont="1" applyBorder="1"/>
    <xf numFmtId="1" fontId="4" fillId="0" borderId="41" xfId="0" applyNumberFormat="1" applyFont="1" applyBorder="1"/>
    <xf numFmtId="0" fontId="4" fillId="0" borderId="41" xfId="0" applyFont="1" applyFill="1" applyBorder="1"/>
    <xf numFmtId="1" fontId="4" fillId="0" borderId="41" xfId="0" applyNumberFormat="1" applyFont="1" applyFill="1" applyBorder="1"/>
    <xf numFmtId="0" fontId="14" fillId="0" borderId="0" xfId="0" applyFont="1"/>
    <xf numFmtId="0" fontId="14" fillId="0" borderId="0" xfId="0" applyFont="1" applyAlignment="1">
      <alignment vertical="center"/>
    </xf>
    <xf numFmtId="3" fontId="14" fillId="0" borderId="0" xfId="0" applyNumberFormat="1" applyFont="1"/>
    <xf numFmtId="0" fontId="14" fillId="0" borderId="0" xfId="0" applyFont="1" applyAlignment="1">
      <alignment wrapText="1"/>
    </xf>
    <xf numFmtId="0" fontId="3" fillId="0" borderId="0" xfId="0" applyFont="1" applyBorder="1"/>
    <xf numFmtId="1" fontId="4" fillId="0" borderId="9" xfId="0" applyNumberFormat="1" applyFont="1" applyBorder="1" applyAlignment="1"/>
    <xf numFmtId="1" fontId="4" fillId="0" borderId="1" xfId="0" applyNumberFormat="1" applyFont="1" applyBorder="1" applyAlignment="1"/>
    <xf numFmtId="1" fontId="4" fillId="0" borderId="18" xfId="0" applyNumberFormat="1" applyFont="1" applyBorder="1" applyAlignment="1"/>
    <xf numFmtId="1" fontId="4" fillId="0" borderId="22" xfId="0" applyNumberFormat="1" applyFont="1" applyBorder="1" applyAlignment="1"/>
    <xf numFmtId="1" fontId="9" fillId="0" borderId="1" xfId="0" applyNumberFormat="1" applyFont="1" applyBorder="1" applyAlignment="1"/>
    <xf numFmtId="0" fontId="4" fillId="0" borderId="25" xfId="0" applyFont="1" applyBorder="1" applyAlignment="1"/>
    <xf numFmtId="1" fontId="4" fillId="0" borderId="25" xfId="0" applyNumberFormat="1" applyFont="1" applyBorder="1" applyAlignment="1"/>
    <xf numFmtId="1" fontId="9" fillId="0" borderId="25" xfId="0" applyNumberFormat="1" applyFont="1" applyBorder="1" applyAlignment="1"/>
    <xf numFmtId="1" fontId="4" fillId="0" borderId="25" xfId="0" applyNumberFormat="1" applyFont="1" applyFill="1" applyBorder="1" applyAlignment="1"/>
    <xf numFmtId="164" fontId="9" fillId="0" borderId="25" xfId="0" applyNumberFormat="1" applyFont="1" applyFill="1" applyBorder="1" applyAlignment="1">
      <alignment vertical="center"/>
    </xf>
    <xf numFmtId="165" fontId="9" fillId="0" borderId="25" xfId="0" applyNumberFormat="1" applyFont="1" applyFill="1" applyBorder="1" applyAlignment="1"/>
    <xf numFmtId="0" fontId="4" fillId="0" borderId="0" xfId="0" applyFont="1" applyAlignment="1"/>
    <xf numFmtId="0" fontId="9" fillId="0" borderId="1" xfId="0" applyFont="1" applyFill="1" applyBorder="1"/>
    <xf numFmtId="0" fontId="31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8" fillId="0" borderId="0" xfId="1" applyFont="1" applyFill="1" applyAlignment="1"/>
    <xf numFmtId="0" fontId="4" fillId="0" borderId="0" xfId="0" applyFont="1" applyFill="1"/>
    <xf numFmtId="0" fontId="4" fillId="0" borderId="0" xfId="0" applyFont="1"/>
    <xf numFmtId="1" fontId="4" fillId="0" borderId="1" xfId="0" applyNumberFormat="1" applyFont="1" applyBorder="1"/>
    <xf numFmtId="1" fontId="4" fillId="0" borderId="9" xfId="0" applyNumberFormat="1" applyFont="1" applyBorder="1"/>
    <xf numFmtId="1" fontId="4" fillId="0" borderId="18" xfId="0" applyNumberFormat="1" applyFont="1" applyBorder="1"/>
    <xf numFmtId="1" fontId="4" fillId="0" borderId="22" xfId="0" applyNumberFormat="1" applyFont="1" applyBorder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Fill="1" applyBorder="1" applyAlignment="1">
      <alignment wrapText="1"/>
    </xf>
    <xf numFmtId="1" fontId="0" fillId="0" borderId="0" xfId="0" applyNumberFormat="1" applyFill="1" applyBorder="1"/>
    <xf numFmtId="9" fontId="14" fillId="0" borderId="0" xfId="5" applyNumberFormat="1" applyFont="1" applyFill="1" applyBorder="1" applyAlignment="1">
      <alignment wrapText="1"/>
    </xf>
    <xf numFmtId="0" fontId="14" fillId="0" borderId="0" xfId="5" applyFont="1" applyFill="1" applyBorder="1" applyAlignment="1">
      <alignment wrapText="1"/>
    </xf>
    <xf numFmtId="0" fontId="14" fillId="0" borderId="0" xfId="5" applyFont="1" applyFill="1" applyBorder="1"/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0" fillId="0" borderId="0" xfId="0" applyBorder="1" applyAlignment="1">
      <alignment wrapText="1"/>
    </xf>
    <xf numFmtId="0" fontId="32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0" fillId="0" borderId="0" xfId="0"/>
    <xf numFmtId="0" fontId="4" fillId="0" borderId="0" xfId="0" applyFont="1"/>
    <xf numFmtId="0" fontId="4" fillId="0" borderId="1" xfId="0" applyFont="1" applyBorder="1"/>
    <xf numFmtId="164" fontId="9" fillId="0" borderId="1" xfId="0" applyNumberFormat="1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Border="1"/>
    <xf numFmtId="1" fontId="4" fillId="0" borderId="0" xfId="0" applyNumberFormat="1" applyFont="1"/>
    <xf numFmtId="1" fontId="4" fillId="0" borderId="0" xfId="0" applyNumberFormat="1" applyFont="1" applyBorder="1"/>
    <xf numFmtId="0" fontId="4" fillId="0" borderId="0" xfId="0" applyFont="1" applyFill="1" applyBorder="1" applyAlignment="1">
      <alignment horizontal="left" wrapText="1"/>
    </xf>
    <xf numFmtId="165" fontId="9" fillId="0" borderId="1" xfId="0" applyNumberFormat="1" applyFont="1" applyBorder="1"/>
    <xf numFmtId="1" fontId="4" fillId="0" borderId="0" xfId="0" applyNumberFormat="1" applyFont="1" applyAlignment="1"/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1" fontId="4" fillId="0" borderId="25" xfId="0" applyNumberFormat="1" applyFont="1" applyBorder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4" fillId="0" borderId="0" xfId="0" applyFont="1" applyBorder="1" applyAlignment="1">
      <alignment horizontal="left" wrapText="1"/>
    </xf>
    <xf numFmtId="1" fontId="4" fillId="0" borderId="1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4" fillId="0" borderId="0" xfId="0" applyFont="1" applyFill="1" applyBorder="1" applyAlignment="1">
      <alignment horizontal="left" vertical="top"/>
    </xf>
    <xf numFmtId="1" fontId="4" fillId="0" borderId="9" xfId="0" applyNumberFormat="1" applyFont="1" applyBorder="1"/>
    <xf numFmtId="1" fontId="4" fillId="0" borderId="18" xfId="0" applyNumberFormat="1" applyFont="1" applyBorder="1"/>
    <xf numFmtId="1" fontId="4" fillId="0" borderId="1" xfId="0" applyNumberFormat="1" applyFont="1" applyBorder="1"/>
    <xf numFmtId="1" fontId="9" fillId="0" borderId="25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left"/>
    </xf>
    <xf numFmtId="1" fontId="9" fillId="0" borderId="28" xfId="0" applyNumberFormat="1" applyFont="1" applyBorder="1" applyAlignment="1">
      <alignment horizontal="left"/>
    </xf>
    <xf numFmtId="1" fontId="3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9" fillId="0" borderId="52" xfId="0" applyFont="1" applyFill="1" applyBorder="1" applyAlignment="1">
      <alignment wrapText="1"/>
    </xf>
    <xf numFmtId="0" fontId="4" fillId="0" borderId="35" xfId="0" applyFont="1" applyFill="1" applyBorder="1"/>
    <xf numFmtId="0" fontId="4" fillId="0" borderId="51" xfId="0" applyFont="1" applyFill="1" applyBorder="1"/>
    <xf numFmtId="0" fontId="9" fillId="0" borderId="6" xfId="0" applyFont="1" applyFill="1" applyBorder="1" applyAlignment="1">
      <alignment wrapText="1"/>
    </xf>
    <xf numFmtId="0" fontId="4" fillId="0" borderId="53" xfId="0" applyFont="1" applyFill="1" applyBorder="1"/>
    <xf numFmtId="9" fontId="9" fillId="0" borderId="52" xfId="0" applyNumberFormat="1" applyFont="1" applyFill="1" applyBorder="1" applyAlignment="1">
      <alignment wrapText="1"/>
    </xf>
    <xf numFmtId="0" fontId="4" fillId="37" borderId="0" xfId="0" applyFont="1" applyFill="1" applyBorder="1" applyAlignment="1">
      <alignment horizontal="left" wrapText="1"/>
    </xf>
    <xf numFmtId="1" fontId="4" fillId="37" borderId="0" xfId="0" applyNumberFormat="1" applyFont="1" applyFill="1" applyBorder="1"/>
    <xf numFmtId="0" fontId="4" fillId="37" borderId="0" xfId="0" applyFont="1" applyFill="1" applyBorder="1" applyAlignment="1">
      <alignment wrapText="1"/>
    </xf>
    <xf numFmtId="0" fontId="4" fillId="37" borderId="0" xfId="0" applyFont="1" applyFill="1" applyBorder="1" applyAlignment="1"/>
    <xf numFmtId="1" fontId="9" fillId="37" borderId="0" xfId="0" applyNumberFormat="1" applyFont="1" applyFill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9" fillId="0" borderId="0" xfId="0" applyFont="1"/>
    <xf numFmtId="1" fontId="9" fillId="0" borderId="23" xfId="0" applyNumberFormat="1" applyFont="1" applyBorder="1"/>
    <xf numFmtId="1" fontId="14" fillId="0" borderId="11" xfId="6" applyNumberFormat="1" applyFont="1" applyFill="1" applyBorder="1"/>
    <xf numFmtId="1" fontId="14" fillId="0" borderId="15" xfId="6" applyNumberFormat="1" applyFont="1" applyFill="1" applyBorder="1"/>
    <xf numFmtId="1" fontId="14" fillId="0" borderId="20" xfId="6" applyNumberFormat="1" applyFont="1" applyFill="1" applyBorder="1"/>
    <xf numFmtId="1" fontId="14" fillId="0" borderId="30" xfId="6" applyNumberFormat="1" applyFont="1" applyFill="1" applyBorder="1"/>
    <xf numFmtId="1" fontId="3" fillId="0" borderId="51" xfId="0" applyNumberFormat="1" applyFont="1" applyFill="1" applyBorder="1"/>
    <xf numFmtId="0" fontId="0" fillId="0" borderId="0" xfId="0"/>
    <xf numFmtId="164" fontId="9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/>
    <xf numFmtId="1" fontId="4" fillId="0" borderId="0" xfId="0" applyNumberFormat="1" applyFont="1" applyBorder="1" applyAlignment="1">
      <alignment wrapText="1"/>
    </xf>
    <xf numFmtId="1" fontId="4" fillId="0" borderId="24" xfId="0" applyNumberFormat="1" applyFont="1" applyBorder="1"/>
    <xf numFmtId="1" fontId="4" fillId="0" borderId="26" xfId="0" applyNumberFormat="1" applyFont="1" applyBorder="1"/>
    <xf numFmtId="1" fontId="2" fillId="2" borderId="22" xfId="0" applyNumberFormat="1" applyFont="1" applyFill="1" applyBorder="1" applyAlignment="1">
      <alignment horizontal="left" vertical="top" wrapText="1"/>
    </xf>
    <xf numFmtId="1" fontId="4" fillId="0" borderId="10" xfId="0" applyNumberFormat="1" applyFont="1" applyBorder="1"/>
    <xf numFmtId="1" fontId="4" fillId="0" borderId="14" xfId="0" applyNumberFormat="1" applyFont="1" applyBorder="1"/>
    <xf numFmtId="0" fontId="9" fillId="0" borderId="22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1" fontId="4" fillId="0" borderId="50" xfId="0" applyNumberFormat="1" applyFont="1" applyBorder="1"/>
    <xf numFmtId="1" fontId="4" fillId="0" borderId="55" xfId="0" applyNumberFormat="1" applyFont="1" applyBorder="1"/>
    <xf numFmtId="0" fontId="4" fillId="0" borderId="18" xfId="0" applyFont="1" applyFill="1" applyBorder="1" applyAlignment="1">
      <alignment horizontal="left" wrapText="1"/>
    </xf>
    <xf numFmtId="0" fontId="33" fillId="0" borderId="0" xfId="0" applyFont="1"/>
    <xf numFmtId="0" fontId="0" fillId="38" borderId="0" xfId="0" applyFill="1"/>
    <xf numFmtId="0" fontId="0" fillId="0" borderId="0" xfId="0" applyFill="1" applyAlignment="1">
      <alignment horizontal="left"/>
    </xf>
    <xf numFmtId="0" fontId="14" fillId="0" borderId="0" xfId="0" applyFont="1" applyFill="1"/>
    <xf numFmtId="0" fontId="1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1" fontId="9" fillId="0" borderId="0" xfId="0" applyNumberFormat="1" applyFont="1" applyBorder="1" applyAlignment="1">
      <alignment horizontal="left" wrapText="1"/>
    </xf>
    <xf numFmtId="0" fontId="9" fillId="0" borderId="22" xfId="0" applyFont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" fontId="9" fillId="0" borderId="57" xfId="0" applyNumberFormat="1" applyFont="1" applyBorder="1" applyAlignment="1"/>
    <xf numFmtId="1" fontId="9" fillId="0" borderId="56" xfId="0" applyNumberFormat="1" applyFont="1" applyBorder="1" applyAlignment="1"/>
    <xf numFmtId="1" fontId="9" fillId="0" borderId="58" xfId="0" applyNumberFormat="1" applyFont="1" applyBorder="1" applyAlignment="1"/>
    <xf numFmtId="1" fontId="9" fillId="0" borderId="0" xfId="0" applyNumberFormat="1" applyFont="1" applyBorder="1" applyAlignment="1">
      <alignment wrapText="1"/>
    </xf>
    <xf numFmtId="1" fontId="9" fillId="0" borderId="56" xfId="0" applyNumberFormat="1" applyFont="1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14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1" fontId="4" fillId="0" borderId="0" xfId="0" applyNumberFormat="1" applyFont="1"/>
    <xf numFmtId="0" fontId="4" fillId="0" borderId="0" xfId="0" applyFont="1"/>
    <xf numFmtId="0" fontId="0" fillId="0" borderId="0" xfId="0" applyFont="1"/>
    <xf numFmtId="0" fontId="3" fillId="0" borderId="0" xfId="0" applyFont="1" applyFill="1" applyBorder="1" applyAlignment="1">
      <alignment horizontal="left" vertical="center"/>
    </xf>
    <xf numFmtId="1" fontId="0" fillId="0" borderId="1" xfId="0" applyNumberFormat="1" applyBorder="1"/>
    <xf numFmtId="3" fontId="0" fillId="0" borderId="0" xfId="0" applyNumberFormat="1" applyBorder="1" applyAlignment="1">
      <alignment wrapText="1"/>
    </xf>
    <xf numFmtId="0" fontId="12" fillId="0" borderId="5" xfId="0" applyFont="1" applyFill="1" applyBorder="1" applyAlignment="1">
      <alignment horizontal="center" wrapText="1"/>
    </xf>
    <xf numFmtId="0" fontId="14" fillId="0" borderId="59" xfId="0" applyFont="1" applyBorder="1"/>
    <xf numFmtId="0" fontId="16" fillId="0" borderId="1" xfId="5" applyFont="1" applyFill="1" applyBorder="1" applyAlignment="1">
      <alignment wrapText="1"/>
    </xf>
    <xf numFmtId="0" fontId="14" fillId="0" borderId="1" xfId="5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" fontId="17" fillId="0" borderId="0" xfId="6" applyNumberFormat="1" applyFill="1"/>
    <xf numFmtId="1" fontId="18" fillId="0" borderId="0" xfId="7" applyNumberFormat="1" applyFill="1"/>
    <xf numFmtId="1" fontId="4" fillId="0" borderId="0" xfId="0" applyNumberFormat="1" applyFont="1" applyFill="1"/>
    <xf numFmtId="1" fontId="17" fillId="0" borderId="0" xfId="6" applyNumberFormat="1" applyFill="1" applyBorder="1"/>
    <xf numFmtId="1" fontId="18" fillId="0" borderId="0" xfId="7" applyNumberFormat="1" applyFill="1" applyBorder="1"/>
    <xf numFmtId="0" fontId="17" fillId="0" borderId="0" xfId="6" applyFill="1"/>
    <xf numFmtId="49" fontId="17" fillId="0" borderId="0" xfId="6" applyNumberFormat="1" applyFill="1" applyBorder="1"/>
    <xf numFmtId="49" fontId="18" fillId="0" borderId="0" xfId="7" applyNumberFormat="1" applyFill="1" applyBorder="1"/>
    <xf numFmtId="0" fontId="4" fillId="0" borderId="0" xfId="0" applyFont="1" applyFill="1" applyAlignment="1">
      <alignment wrapText="1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left" wrapText="1"/>
    </xf>
    <xf numFmtId="1" fontId="9" fillId="0" borderId="1" xfId="0" applyNumberFormat="1" applyFont="1" applyBorder="1" applyAlignment="1">
      <alignment horizontal="left" wrapText="1"/>
    </xf>
    <xf numFmtId="1" fontId="9" fillId="0" borderId="25" xfId="0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1" xfId="0" applyFont="1" applyBorder="1" applyAlignment="1">
      <alignment horizontal="right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7" builtinId="27" customBuiltin="1"/>
    <cellStyle name="Calculation" xfId="15" builtinId="22" customBuiltin="1"/>
    <cellStyle name="Check Cell" xfId="17" builtinId="23" customBuiltin="1"/>
    <cellStyle name="Comma 2" xfId="47"/>
    <cellStyle name="Explanatory Text" xfId="20" builtinId="53" customBuiltin="1"/>
    <cellStyle name="Good" xfId="6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5" builtinId="20" customBuiltin="1"/>
    <cellStyle name="Linked Cell" xfId="16" builtinId="24" customBuiltin="1"/>
    <cellStyle name="Neutral" xfId="13" builtinId="28" customBuiltin="1"/>
    <cellStyle name="Normal" xfId="0" builtinId="0"/>
    <cellStyle name="Normal 2" xfId="2"/>
    <cellStyle name="Normal 2 2" xfId="48"/>
    <cellStyle name="Normal 3" xfId="1"/>
    <cellStyle name="Normal 3 2" xfId="3"/>
    <cellStyle name="Normal 3 3" xfId="49"/>
    <cellStyle name="Normal 4" xfId="4"/>
    <cellStyle name="Normal 5" xfId="46"/>
    <cellStyle name="Note" xfId="19" builtinId="10" customBuiltin="1"/>
    <cellStyle name="Output" xfId="14" builtinId="21" customBuiltin="1"/>
    <cellStyle name="Title" xfId="8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5"/>
  <sheetViews>
    <sheetView tabSelected="1" workbookViewId="0"/>
  </sheetViews>
  <sheetFormatPr defaultRowHeight="15" x14ac:dyDescent="0.25"/>
  <cols>
    <col min="1" max="1" width="9.140625" style="96"/>
    <col min="2" max="2" width="12.85546875" style="96" customWidth="1"/>
    <col min="3" max="3" width="11.85546875" style="96" bestFit="1" customWidth="1"/>
    <col min="4" max="4" width="12.85546875" style="96" customWidth="1"/>
    <col min="5" max="5" width="14.140625" style="96" customWidth="1"/>
    <col min="6" max="6" width="14.5703125" style="96" customWidth="1"/>
    <col min="7" max="7" width="13.85546875" style="96" customWidth="1"/>
    <col min="8" max="8" width="13" style="96" customWidth="1"/>
    <col min="9" max="9" width="13.140625" style="96" customWidth="1"/>
    <col min="10" max="10" width="13.42578125" style="96" hidden="1" customWidth="1"/>
    <col min="11" max="11" width="13.5703125" style="96" customWidth="1"/>
    <col min="12" max="12" width="9.140625" style="96"/>
    <col min="13" max="13" width="16" style="96" bestFit="1" customWidth="1"/>
    <col min="14" max="14" width="9.140625" style="96"/>
    <col min="15" max="15" width="13.28515625" style="96" customWidth="1"/>
    <col min="16" max="16384" width="9.140625" style="96"/>
  </cols>
  <sheetData>
    <row r="1" spans="1:21" ht="28.5" x14ac:dyDescent="0.45">
      <c r="A1" s="239"/>
      <c r="B1" s="141"/>
      <c r="C1" s="141"/>
      <c r="D1" s="141"/>
      <c r="E1" s="141"/>
      <c r="F1" s="141"/>
    </row>
    <row r="2" spans="1:21" ht="28.5" x14ac:dyDescent="0.45">
      <c r="A2" s="138"/>
      <c r="B2" s="141"/>
      <c r="C2" s="141"/>
      <c r="D2" s="141"/>
      <c r="E2" s="141"/>
      <c r="F2" s="141"/>
    </row>
    <row r="3" spans="1:21" ht="15.75" thickBot="1" x14ac:dyDescent="0.3">
      <c r="A3" s="154"/>
      <c r="B3" s="155"/>
      <c r="C3" s="155"/>
      <c r="D3" s="155"/>
      <c r="E3" s="155"/>
      <c r="F3" s="155"/>
      <c r="G3" s="157"/>
      <c r="H3" s="155"/>
      <c r="I3" s="155"/>
      <c r="J3" s="155"/>
      <c r="K3" s="95"/>
      <c r="L3" s="95"/>
      <c r="M3" s="154"/>
      <c r="N3" s="154"/>
      <c r="O3" s="154"/>
      <c r="P3" s="154"/>
      <c r="Q3" s="153"/>
    </row>
    <row r="4" spans="1:21" ht="75" x14ac:dyDescent="0.25">
      <c r="A4" s="154"/>
      <c r="B4" s="267" t="s">
        <v>3431</v>
      </c>
      <c r="C4" s="267" t="s">
        <v>2750</v>
      </c>
      <c r="D4" s="267" t="s">
        <v>3432</v>
      </c>
      <c r="E4" s="267" t="s">
        <v>3442</v>
      </c>
      <c r="F4" s="267" t="s">
        <v>3440</v>
      </c>
      <c r="G4" s="267" t="s">
        <v>3441</v>
      </c>
      <c r="H4" s="268" t="s">
        <v>3454</v>
      </c>
      <c r="I4" s="268" t="s">
        <v>3445</v>
      </c>
      <c r="J4" s="280" t="s">
        <v>3455</v>
      </c>
      <c r="K4" s="282" t="s">
        <v>3462</v>
      </c>
      <c r="L4" s="158"/>
      <c r="M4" s="158"/>
      <c r="N4" s="159"/>
      <c r="O4" s="95"/>
      <c r="P4" s="95"/>
      <c r="Q4" s="160"/>
      <c r="R4" s="161"/>
      <c r="S4" s="160"/>
      <c r="T4" s="162"/>
      <c r="U4" s="153"/>
    </row>
    <row r="5" spans="1:21" x14ac:dyDescent="0.25">
      <c r="A5" s="154"/>
      <c r="B5" s="295">
        <v>31830</v>
      </c>
      <c r="C5" s="266" t="s">
        <v>2752</v>
      </c>
      <c r="D5" s="269">
        <v>13290</v>
      </c>
      <c r="E5" s="266"/>
      <c r="F5" s="266">
        <v>665</v>
      </c>
      <c r="G5" s="266">
        <v>665</v>
      </c>
      <c r="H5" s="266"/>
      <c r="I5" s="270"/>
      <c r="J5" s="95"/>
      <c r="K5" s="283"/>
      <c r="L5" s="158"/>
      <c r="M5" s="158"/>
      <c r="N5" s="159"/>
      <c r="O5" s="95"/>
      <c r="P5" s="95"/>
      <c r="Q5" s="160"/>
      <c r="R5" s="161"/>
      <c r="S5" s="160"/>
      <c r="T5" s="162"/>
      <c r="U5" s="153"/>
    </row>
    <row r="6" spans="1:21" x14ac:dyDescent="0.25">
      <c r="A6" s="154"/>
      <c r="B6" s="295"/>
      <c r="C6" s="266" t="s">
        <v>2753</v>
      </c>
      <c r="D6" s="269">
        <v>9900</v>
      </c>
      <c r="E6" s="266"/>
      <c r="F6" s="266">
        <v>495</v>
      </c>
      <c r="G6" s="266">
        <v>495</v>
      </c>
      <c r="H6" s="266"/>
      <c r="I6" s="270"/>
      <c r="J6" s="95"/>
      <c r="K6" s="283"/>
      <c r="L6" s="158"/>
      <c r="M6" s="158"/>
      <c r="N6" s="159"/>
      <c r="O6" s="95"/>
      <c r="P6" s="95"/>
      <c r="Q6" s="160"/>
      <c r="R6" s="161"/>
      <c r="S6" s="160"/>
      <c r="T6" s="162"/>
      <c r="U6" s="153"/>
    </row>
    <row r="7" spans="1:21" x14ac:dyDescent="0.25">
      <c r="A7" s="154"/>
      <c r="B7" s="295"/>
      <c r="C7" s="266" t="s">
        <v>1956</v>
      </c>
      <c r="D7" s="269">
        <v>8640</v>
      </c>
      <c r="E7" s="266"/>
      <c r="F7" s="266">
        <v>432</v>
      </c>
      <c r="G7" s="266">
        <v>432</v>
      </c>
      <c r="H7" s="266"/>
      <c r="I7" s="271"/>
      <c r="J7" s="279"/>
      <c r="K7" s="283"/>
      <c r="L7" s="158"/>
      <c r="M7" s="158"/>
      <c r="N7" s="158"/>
      <c r="O7" s="95"/>
      <c r="P7" s="95"/>
      <c r="Q7" s="163"/>
      <c r="R7" s="164"/>
      <c r="S7" s="164"/>
      <c r="T7" s="164"/>
      <c r="U7" s="153"/>
    </row>
    <row r="8" spans="1:21" x14ac:dyDescent="0.25">
      <c r="A8" s="154"/>
      <c r="B8" s="295">
        <v>33495</v>
      </c>
      <c r="C8" s="266" t="s">
        <v>2752</v>
      </c>
      <c r="D8" s="269">
        <v>13675</v>
      </c>
      <c r="E8" s="266"/>
      <c r="F8" s="266">
        <v>684</v>
      </c>
      <c r="G8" s="266">
        <v>684</v>
      </c>
      <c r="H8" s="266"/>
      <c r="I8" s="278">
        <f>'GCC Summary'!N38</f>
        <v>13038</v>
      </c>
      <c r="J8" s="279">
        <f>D8-I11</f>
        <v>637</v>
      </c>
      <c r="K8" s="284">
        <f>D8-I8</f>
        <v>637</v>
      </c>
      <c r="L8" s="165"/>
      <c r="M8" s="95"/>
      <c r="N8" s="95"/>
      <c r="O8" s="95"/>
      <c r="P8" s="95"/>
      <c r="Q8" s="154"/>
      <c r="R8" s="154"/>
      <c r="S8" s="154"/>
      <c r="T8" s="154"/>
      <c r="U8" s="153"/>
    </row>
    <row r="9" spans="1:21" x14ac:dyDescent="0.25">
      <c r="A9" s="154"/>
      <c r="B9" s="295"/>
      <c r="C9" s="266" t="s">
        <v>2753</v>
      </c>
      <c r="D9" s="269">
        <v>10395</v>
      </c>
      <c r="E9" s="266"/>
      <c r="F9" s="266">
        <v>520</v>
      </c>
      <c r="G9" s="266">
        <v>520</v>
      </c>
      <c r="H9" s="266"/>
      <c r="I9" s="278">
        <f>'CBC Summary'!O32</f>
        <v>10965</v>
      </c>
      <c r="J9" s="279">
        <f>D9-I12</f>
        <v>-570</v>
      </c>
      <c r="K9" s="284">
        <f t="shared" ref="K9:K10" si="0">D9-I9</f>
        <v>-570</v>
      </c>
      <c r="L9" s="77"/>
      <c r="M9" s="77"/>
      <c r="Q9" s="120"/>
      <c r="R9" s="122"/>
      <c r="S9" s="120"/>
      <c r="T9" s="120"/>
    </row>
    <row r="10" spans="1:21" x14ac:dyDescent="0.25">
      <c r="A10" s="154"/>
      <c r="B10" s="295"/>
      <c r="C10" s="266" t="s">
        <v>1956</v>
      </c>
      <c r="D10" s="269">
        <v>9425</v>
      </c>
      <c r="E10" s="266"/>
      <c r="F10" s="266">
        <v>471</v>
      </c>
      <c r="G10" s="266">
        <v>471</v>
      </c>
      <c r="H10" s="266"/>
      <c r="I10" s="278">
        <f>'TBC Summary'!N41</f>
        <v>7028</v>
      </c>
      <c r="J10" s="279">
        <f>D10-I13</f>
        <v>2397</v>
      </c>
      <c r="K10" s="284">
        <f t="shared" si="0"/>
        <v>2397</v>
      </c>
      <c r="N10" s="81"/>
      <c r="R10" s="84"/>
    </row>
    <row r="11" spans="1:21" x14ac:dyDescent="0.25">
      <c r="A11" s="154"/>
      <c r="B11" s="296">
        <v>35175</v>
      </c>
      <c r="C11" s="266" t="s">
        <v>2752</v>
      </c>
      <c r="D11" s="269">
        <v>14359</v>
      </c>
      <c r="E11" s="266">
        <v>718</v>
      </c>
      <c r="F11" s="266">
        <v>718</v>
      </c>
      <c r="G11" s="266">
        <v>718</v>
      </c>
      <c r="H11" s="266">
        <f>(F11*11)+(G11*9)</f>
        <v>14360</v>
      </c>
      <c r="I11" s="278">
        <f>'GCC Summary'!N38</f>
        <v>13038</v>
      </c>
      <c r="J11" s="165">
        <f>H11-I11</f>
        <v>1322</v>
      </c>
      <c r="K11" s="285">
        <f>H11-I11</f>
        <v>1322</v>
      </c>
      <c r="L11" s="120"/>
      <c r="M11" s="120"/>
      <c r="N11" s="121"/>
      <c r="O11" s="120"/>
      <c r="P11" s="120"/>
      <c r="Q11" s="120"/>
      <c r="R11" s="120"/>
      <c r="S11" s="120"/>
    </row>
    <row r="12" spans="1:21" x14ac:dyDescent="0.25">
      <c r="A12" s="154"/>
      <c r="B12" s="296"/>
      <c r="C12" s="266" t="s">
        <v>2753</v>
      </c>
      <c r="D12" s="269">
        <v>10917</v>
      </c>
      <c r="E12" s="266">
        <v>546</v>
      </c>
      <c r="F12" s="266">
        <v>450</v>
      </c>
      <c r="G12" s="266">
        <v>663</v>
      </c>
      <c r="H12" s="266">
        <f t="shared" ref="H12:H13" si="1">(F12*11)+(G12*9)</f>
        <v>10917</v>
      </c>
      <c r="I12" s="278">
        <f>'CBC Summary'!O32</f>
        <v>10965</v>
      </c>
      <c r="J12" s="165">
        <f>H12-I12</f>
        <v>-48</v>
      </c>
      <c r="K12" s="285">
        <f t="shared" ref="K12:K14" si="2">H12-I12</f>
        <v>-48</v>
      </c>
      <c r="L12" s="123"/>
      <c r="M12" s="120"/>
      <c r="N12" s="121"/>
      <c r="O12" s="120"/>
      <c r="P12" s="120"/>
      <c r="Q12" s="120"/>
      <c r="R12" s="120"/>
      <c r="S12" s="120"/>
    </row>
    <row r="13" spans="1:21" x14ac:dyDescent="0.25">
      <c r="A13" s="154"/>
      <c r="B13" s="296"/>
      <c r="C13" s="266" t="s">
        <v>1956</v>
      </c>
      <c r="D13" s="269">
        <v>9899</v>
      </c>
      <c r="E13" s="266">
        <v>495</v>
      </c>
      <c r="F13" s="266">
        <v>495</v>
      </c>
      <c r="G13" s="266">
        <v>495</v>
      </c>
      <c r="H13" s="266">
        <f t="shared" si="1"/>
        <v>9900</v>
      </c>
      <c r="I13" s="278">
        <f>'TBC Summary'!N41</f>
        <v>7028</v>
      </c>
      <c r="J13" s="165">
        <f>H13-I13</f>
        <v>2872</v>
      </c>
      <c r="K13" s="285">
        <f t="shared" si="2"/>
        <v>2872</v>
      </c>
      <c r="L13" s="123"/>
      <c r="M13" s="120"/>
      <c r="N13" s="121"/>
      <c r="O13" s="120"/>
      <c r="P13" s="243"/>
      <c r="Q13" s="243"/>
      <c r="R13" s="243"/>
      <c r="S13" s="243"/>
    </row>
    <row r="14" spans="1:21" ht="15.75" thickBot="1" x14ac:dyDescent="0.3">
      <c r="A14" s="153"/>
      <c r="B14" s="156"/>
      <c r="C14" s="272" t="s">
        <v>3439</v>
      </c>
      <c r="D14" s="273">
        <v>35175</v>
      </c>
      <c r="E14" s="273">
        <f>SUM(E11:E13)</f>
        <v>1759</v>
      </c>
      <c r="F14" s="273">
        <f t="shared" ref="F14:G14" si="3">SUM(F11:F13)</f>
        <v>1663</v>
      </c>
      <c r="G14" s="273">
        <f t="shared" si="3"/>
        <v>1876</v>
      </c>
      <c r="H14" s="273">
        <v>35177</v>
      </c>
      <c r="I14" s="273">
        <f>SUM(I11:I13)</f>
        <v>31031</v>
      </c>
      <c r="J14" s="281"/>
      <c r="K14" s="285">
        <f t="shared" si="2"/>
        <v>4146</v>
      </c>
      <c r="L14" s="120"/>
      <c r="M14" s="243"/>
      <c r="N14" s="243"/>
      <c r="O14" s="243"/>
      <c r="P14" s="243"/>
    </row>
    <row r="15" spans="1:21" x14ac:dyDescent="0.25">
      <c r="A15" s="153"/>
      <c r="C15" s="153"/>
      <c r="D15" s="153"/>
      <c r="H15" s="120"/>
      <c r="I15" s="120"/>
      <c r="J15" s="120"/>
      <c r="K15" s="120"/>
      <c r="L15" s="120"/>
      <c r="M15" s="120"/>
      <c r="N15" s="120"/>
      <c r="O15" s="120"/>
    </row>
  </sheetData>
  <mergeCells count="3">
    <mergeCell ref="B5:B7"/>
    <mergeCell ref="B8:B10"/>
    <mergeCell ref="B11:B13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1"/>
  <sheetViews>
    <sheetView zoomScaleNormal="100" workbookViewId="0"/>
  </sheetViews>
  <sheetFormatPr defaultRowHeight="12.75" x14ac:dyDescent="0.2"/>
  <cols>
    <col min="1" max="1" width="46.140625" style="217" customWidth="1"/>
    <col min="2" max="2" width="22.42578125" style="217" customWidth="1"/>
    <col min="3" max="3" width="12.85546875" style="217" customWidth="1"/>
    <col min="4" max="4" width="13" style="217" customWidth="1"/>
    <col min="5" max="6" width="9.140625" style="217" hidden="1" customWidth="1"/>
    <col min="7" max="7" width="7.140625" style="217" customWidth="1"/>
    <col min="8" max="13" width="5.85546875" style="217" customWidth="1"/>
    <col min="14" max="14" width="8.5703125" style="217" customWidth="1"/>
    <col min="15" max="22" width="9.140625" style="217" customWidth="1"/>
    <col min="23" max="256" width="9.140625" style="217"/>
    <col min="257" max="257" width="20" style="217" customWidth="1"/>
    <col min="258" max="512" width="9.140625" style="217"/>
    <col min="513" max="513" width="20" style="217" customWidth="1"/>
    <col min="514" max="768" width="9.140625" style="217"/>
    <col min="769" max="769" width="20" style="217" customWidth="1"/>
    <col min="770" max="1024" width="9.140625" style="217"/>
    <col min="1025" max="1025" width="20" style="217" customWidth="1"/>
    <col min="1026" max="1280" width="9.140625" style="217"/>
    <col min="1281" max="1281" width="20" style="217" customWidth="1"/>
    <col min="1282" max="1536" width="9.140625" style="217"/>
    <col min="1537" max="1537" width="20" style="217" customWidth="1"/>
    <col min="1538" max="1792" width="9.140625" style="217"/>
    <col min="1793" max="1793" width="20" style="217" customWidth="1"/>
    <col min="1794" max="2048" width="9.140625" style="217"/>
    <col min="2049" max="2049" width="20" style="217" customWidth="1"/>
    <col min="2050" max="2304" width="9.140625" style="217"/>
    <col min="2305" max="2305" width="20" style="217" customWidth="1"/>
    <col min="2306" max="2560" width="9.140625" style="217"/>
    <col min="2561" max="2561" width="20" style="217" customWidth="1"/>
    <col min="2562" max="2816" width="9.140625" style="217"/>
    <col min="2817" max="2817" width="20" style="217" customWidth="1"/>
    <col min="2818" max="3072" width="9.140625" style="217"/>
    <col min="3073" max="3073" width="20" style="217" customWidth="1"/>
    <col min="3074" max="3328" width="9.140625" style="217"/>
    <col min="3329" max="3329" width="20" style="217" customWidth="1"/>
    <col min="3330" max="3584" width="9.140625" style="217"/>
    <col min="3585" max="3585" width="20" style="217" customWidth="1"/>
    <col min="3586" max="3840" width="9.140625" style="217"/>
    <col min="3841" max="3841" width="20" style="217" customWidth="1"/>
    <col min="3842" max="4096" width="9.140625" style="217"/>
    <col min="4097" max="4097" width="20" style="217" customWidth="1"/>
    <col min="4098" max="4352" width="9.140625" style="217"/>
    <col min="4353" max="4353" width="20" style="217" customWidth="1"/>
    <col min="4354" max="4608" width="9.140625" style="217"/>
    <col min="4609" max="4609" width="20" style="217" customWidth="1"/>
    <col min="4610" max="4864" width="9.140625" style="217"/>
    <col min="4865" max="4865" width="20" style="217" customWidth="1"/>
    <col min="4866" max="5120" width="9.140625" style="217"/>
    <col min="5121" max="5121" width="20" style="217" customWidth="1"/>
    <col min="5122" max="5376" width="9.140625" style="217"/>
    <col min="5377" max="5377" width="20" style="217" customWidth="1"/>
    <col min="5378" max="5632" width="9.140625" style="217"/>
    <col min="5633" max="5633" width="20" style="217" customWidth="1"/>
    <col min="5634" max="5888" width="9.140625" style="217"/>
    <col min="5889" max="5889" width="20" style="217" customWidth="1"/>
    <col min="5890" max="6144" width="9.140625" style="217"/>
    <col min="6145" max="6145" width="20" style="217" customWidth="1"/>
    <col min="6146" max="6400" width="9.140625" style="217"/>
    <col min="6401" max="6401" width="20" style="217" customWidth="1"/>
    <col min="6402" max="6656" width="9.140625" style="217"/>
    <col min="6657" max="6657" width="20" style="217" customWidth="1"/>
    <col min="6658" max="6912" width="9.140625" style="217"/>
    <col min="6913" max="6913" width="20" style="217" customWidth="1"/>
    <col min="6914" max="7168" width="9.140625" style="217"/>
    <col min="7169" max="7169" width="20" style="217" customWidth="1"/>
    <col min="7170" max="7424" width="9.140625" style="217"/>
    <col min="7425" max="7425" width="20" style="217" customWidth="1"/>
    <col min="7426" max="7680" width="9.140625" style="217"/>
    <col min="7681" max="7681" width="20" style="217" customWidth="1"/>
    <col min="7682" max="7936" width="9.140625" style="217"/>
    <col min="7937" max="7937" width="20" style="217" customWidth="1"/>
    <col min="7938" max="8192" width="9.140625" style="217"/>
    <col min="8193" max="8193" width="20" style="217" customWidth="1"/>
    <col min="8194" max="8448" width="9.140625" style="217"/>
    <col min="8449" max="8449" width="20" style="217" customWidth="1"/>
    <col min="8450" max="8704" width="9.140625" style="217"/>
    <col min="8705" max="8705" width="20" style="217" customWidth="1"/>
    <col min="8706" max="8960" width="9.140625" style="217"/>
    <col min="8961" max="8961" width="20" style="217" customWidth="1"/>
    <col min="8962" max="9216" width="9.140625" style="217"/>
    <col min="9217" max="9217" width="20" style="217" customWidth="1"/>
    <col min="9218" max="9472" width="9.140625" style="217"/>
    <col min="9473" max="9473" width="20" style="217" customWidth="1"/>
    <col min="9474" max="9728" width="9.140625" style="217"/>
    <col min="9729" max="9729" width="20" style="217" customWidth="1"/>
    <col min="9730" max="9984" width="9.140625" style="217"/>
    <col min="9985" max="9985" width="20" style="217" customWidth="1"/>
    <col min="9986" max="10240" width="9.140625" style="217"/>
    <col min="10241" max="10241" width="20" style="217" customWidth="1"/>
    <col min="10242" max="10496" width="9.140625" style="217"/>
    <col min="10497" max="10497" width="20" style="217" customWidth="1"/>
    <col min="10498" max="10752" width="9.140625" style="217"/>
    <col min="10753" max="10753" width="20" style="217" customWidth="1"/>
    <col min="10754" max="11008" width="9.140625" style="217"/>
    <col min="11009" max="11009" width="20" style="217" customWidth="1"/>
    <col min="11010" max="11264" width="9.140625" style="217"/>
    <col min="11265" max="11265" width="20" style="217" customWidth="1"/>
    <col min="11266" max="11520" width="9.140625" style="217"/>
    <col min="11521" max="11521" width="20" style="217" customWidth="1"/>
    <col min="11522" max="11776" width="9.140625" style="217"/>
    <col min="11777" max="11777" width="20" style="217" customWidth="1"/>
    <col min="11778" max="12032" width="9.140625" style="217"/>
    <col min="12033" max="12033" width="20" style="217" customWidth="1"/>
    <col min="12034" max="12288" width="9.140625" style="217"/>
    <col min="12289" max="12289" width="20" style="217" customWidth="1"/>
    <col min="12290" max="12544" width="9.140625" style="217"/>
    <col min="12545" max="12545" width="20" style="217" customWidth="1"/>
    <col min="12546" max="12800" width="9.140625" style="217"/>
    <col min="12801" max="12801" width="20" style="217" customWidth="1"/>
    <col min="12802" max="13056" width="9.140625" style="217"/>
    <col min="13057" max="13057" width="20" style="217" customWidth="1"/>
    <col min="13058" max="13312" width="9.140625" style="217"/>
    <col min="13313" max="13313" width="20" style="217" customWidth="1"/>
    <col min="13314" max="13568" width="9.140625" style="217"/>
    <col min="13569" max="13569" width="20" style="217" customWidth="1"/>
    <col min="13570" max="13824" width="9.140625" style="217"/>
    <col min="13825" max="13825" width="20" style="217" customWidth="1"/>
    <col min="13826" max="14080" width="9.140625" style="217"/>
    <col min="14081" max="14081" width="20" style="217" customWidth="1"/>
    <col min="14082" max="14336" width="9.140625" style="217"/>
    <col min="14337" max="14337" width="20" style="217" customWidth="1"/>
    <col min="14338" max="14592" width="9.140625" style="217"/>
    <col min="14593" max="14593" width="20" style="217" customWidth="1"/>
    <col min="14594" max="14848" width="9.140625" style="217"/>
    <col min="14849" max="14849" width="20" style="217" customWidth="1"/>
    <col min="14850" max="15104" width="9.140625" style="217"/>
    <col min="15105" max="15105" width="20" style="217" customWidth="1"/>
    <col min="15106" max="15360" width="9.140625" style="217"/>
    <col min="15361" max="15361" width="20" style="217" customWidth="1"/>
    <col min="15362" max="15616" width="9.140625" style="217"/>
    <col min="15617" max="15617" width="20" style="217" customWidth="1"/>
    <col min="15618" max="15872" width="9.140625" style="217"/>
    <col min="15873" max="15873" width="20" style="217" customWidth="1"/>
    <col min="15874" max="16128" width="9.140625" style="217"/>
    <col min="16129" max="16129" width="20" style="217" customWidth="1"/>
    <col min="16130" max="16384" width="9.140625" style="217"/>
  </cols>
  <sheetData>
    <row r="1" spans="1:28" ht="51.75" thickBot="1" x14ac:dyDescent="0.25">
      <c r="A1" s="248" t="s">
        <v>2758</v>
      </c>
      <c r="B1" s="234"/>
      <c r="C1" s="231" t="s">
        <v>16</v>
      </c>
      <c r="D1" s="231" t="s">
        <v>17</v>
      </c>
      <c r="E1" s="231" t="s">
        <v>18</v>
      </c>
      <c r="F1" s="231" t="s">
        <v>60</v>
      </c>
      <c r="G1" s="231" t="s">
        <v>2439</v>
      </c>
      <c r="H1" s="87" t="s">
        <v>20</v>
      </c>
      <c r="I1" s="87" t="s">
        <v>21</v>
      </c>
      <c r="J1" s="87" t="s">
        <v>22</v>
      </c>
      <c r="K1" s="87" t="s">
        <v>23</v>
      </c>
      <c r="L1" s="87" t="s">
        <v>24</v>
      </c>
      <c r="M1" s="231" t="s">
        <v>25</v>
      </c>
      <c r="N1" s="231" t="s">
        <v>26</v>
      </c>
      <c r="O1" s="231" t="s">
        <v>27</v>
      </c>
      <c r="P1" s="231" t="s">
        <v>28</v>
      </c>
      <c r="Q1" s="231" t="s">
        <v>29</v>
      </c>
      <c r="R1" s="87" t="s">
        <v>30</v>
      </c>
      <c r="S1" s="87" t="s">
        <v>31</v>
      </c>
      <c r="T1" s="87" t="s">
        <v>32</v>
      </c>
      <c r="U1" s="87" t="s">
        <v>33</v>
      </c>
      <c r="V1" s="87" t="s">
        <v>34</v>
      </c>
      <c r="W1" s="231" t="s">
        <v>2168</v>
      </c>
    </row>
    <row r="2" spans="1:28" x14ac:dyDescent="0.2">
      <c r="A2" s="249" t="s">
        <v>2325</v>
      </c>
      <c r="B2" s="182" t="s">
        <v>2327</v>
      </c>
      <c r="C2" s="196">
        <f>(SUMIF(GCC!$A$2:$A$591,1.11,GCC!Q2:Q591))+(SUMIF(GCC!$A$2:$A$591,1.21,GCC!Q2:Q591))</f>
        <v>14</v>
      </c>
      <c r="D2" s="196">
        <f>(SUMIF(GCC!$A$2:$A$591,1.11,GCC!R2:R591))+(SUMIF(GCC!$A$2:$A$591,1.21,GCC!R2:R591))</f>
        <v>42</v>
      </c>
      <c r="E2" s="196">
        <f>(SUMIF(GCC!$A$2:$A$591,1.11,GCC!S2:S591))+(SUMIF(GCC!$A$2:$A$591,1.21,GCC!S2:S591))</f>
        <v>35</v>
      </c>
      <c r="F2" s="196">
        <f>(SUMIF(GCC!$A$2:$A$591,1.11,GCC!T2:T591))+(SUMIF(GCC!$A$2:$A$591,1.21,GCC!T2:T591))</f>
        <v>37</v>
      </c>
      <c r="G2" s="196">
        <f>(SUMIF(GCC!$A$2:$A$591,1.11,GCC!U2:U591))+(SUMIF(GCC!$A$2:$A$591,1.21,GCC!U2:U591))</f>
        <v>41</v>
      </c>
      <c r="H2" s="196">
        <f>(SUMIF(GCC!$A$2:$A$591,1.11,GCC!V2:V591))+(SUMIF(GCC!$A$2:$A$591,1.21,GCC!V2:V591))</f>
        <v>36</v>
      </c>
      <c r="I2" s="196">
        <f>(SUMIF(GCC!$A$2:$A$591,1.11,GCC!W2:W591))+(SUMIF(GCC!$A$2:$A$591,1.21,GCC!W2:W591))</f>
        <v>3</v>
      </c>
      <c r="J2" s="196">
        <f>(SUMIF(GCC!$A$2:$A$591,1.11,GCC!X2:X591))+(SUMIF(GCC!$A$2:$A$591,1.21,GCC!X2:X591))</f>
        <v>0</v>
      </c>
      <c r="K2" s="196">
        <f>(SUMIF(GCC!$A$2:$A$591,1.11,GCC!Y2:Y591))+(SUMIF(GCC!$A$2:$A$591,1.21,GCC!Y2:Y591))</f>
        <v>0</v>
      </c>
      <c r="L2" s="196">
        <f>(SUMIF(GCC!$A$2:$A$591,1.11,GCC!Z2:Z591))+(SUMIF(GCC!$A$2:$A$591,1.21,GCC!Z2:Z591))</f>
        <v>0</v>
      </c>
      <c r="M2" s="196">
        <f>(SUMIF(GCC!$A$2:$A$591,1.11,GCC!AA2:AA591))+(SUMIF(GCC!$A$2:$A$591,1.21,GCC!AA2:AA591))</f>
        <v>0</v>
      </c>
      <c r="N2" s="196">
        <f>(SUMIF(GCC!$A$2:$A$591,1.11,GCC!AB2:AB591))+(SUMIF(GCC!$A$2:$A$591,1.21,GCC!AB2:AB591))</f>
        <v>0</v>
      </c>
      <c r="O2" s="196">
        <f>(SUMIF(GCC!$A$2:$A$591,1.11,GCC!AC2:AC591))+(SUMIF(GCC!$A$2:$A$591,1.21,GCC!AC2:AC591))</f>
        <v>0</v>
      </c>
      <c r="P2" s="196">
        <f>(SUMIF(GCC!$A$2:$A$591,1.11,GCC!AD2:AD591))+(SUMIF(GCC!$A$2:$A$591,1.21,GCC!AD2:AD591))</f>
        <v>0</v>
      </c>
      <c r="Q2" s="196">
        <f>(SUMIF(GCC!$A$2:$A$591,1.11,GCC!AE2:AE591))+(SUMIF(GCC!$A$2:$A$591,1.21,GCC!AE2:AE591))</f>
        <v>0</v>
      </c>
      <c r="R2" s="196">
        <f>(SUMIF(GCC!$A$2:$A$591,1.11,GCC!AF2:AF591))+(SUMIF(GCC!$A$2:$A$591,1.21,GCC!AF2:AF591))</f>
        <v>0</v>
      </c>
      <c r="S2" s="196">
        <f>(SUMIF(GCC!$A$2:$A$591,1.11,GCC!AG2:AG591))+(SUMIF(GCC!$A$2:$A$591,1.21,GCC!AG2:AG591))</f>
        <v>0</v>
      </c>
      <c r="T2" s="196">
        <f>(SUMIF(GCC!$A$2:$A$591,1.11,GCC!AH2:AH591))+(SUMIF(GCC!$A$2:$A$591,1.21,GCC!AH2:AH591))</f>
        <v>0</v>
      </c>
      <c r="U2" s="196">
        <f>(SUMIF(GCC!$A$2:$A$591,1.11,GCC!AI2:AI591))+(SUMIF(GCC!$A$2:$A$591,1.21,GCC!AI2:AI591))</f>
        <v>0</v>
      </c>
      <c r="V2" s="229">
        <f>(SUMIF(GCC!$A$2:$A$591,1.11,GCC!AJ2:AJ591))+(SUMIF(GCC!$A$2:$A$591,1.21,GCC!AJ2:AJ591))</f>
        <v>0</v>
      </c>
      <c r="W2" s="232">
        <f>SUM(C2:V2)</f>
        <v>208</v>
      </c>
    </row>
    <row r="3" spans="1:28" x14ac:dyDescent="0.2">
      <c r="A3" s="250" t="s">
        <v>2319</v>
      </c>
      <c r="B3" s="183">
        <v>1.31</v>
      </c>
      <c r="C3" s="198">
        <f>(SUMIF(GCC!$A$2:$A$591,1.31,GCC!Q2:Q591))</f>
        <v>0</v>
      </c>
      <c r="D3" s="198">
        <f>(SUMIF(GCC!$A$2:$A$591,1.31,GCC!R2:R591))</f>
        <v>0</v>
      </c>
      <c r="E3" s="198">
        <f>(SUMIF(GCC!$A$2:$A$591,1.31,GCC!S2:S591))</f>
        <v>0</v>
      </c>
      <c r="F3" s="198">
        <f>(SUMIF(GCC!$A$2:$A$591,1.31,GCC!T2:T591))</f>
        <v>0</v>
      </c>
      <c r="G3" s="198">
        <f>(SUMIF(GCC!$A$2:$A$591,1.31,GCC!U2:U591))</f>
        <v>0</v>
      </c>
      <c r="H3" s="198">
        <f>(SUMIF(GCC!$A$2:$A$591,1.31,GCC!V2:V591))</f>
        <v>40</v>
      </c>
      <c r="I3" s="198">
        <f>(SUMIF(GCC!$A$2:$A$591,1.31,GCC!W2:W591))</f>
        <v>51</v>
      </c>
      <c r="J3" s="198">
        <f>(SUMIF(GCC!$A$2:$A$591,1.31,GCC!X2:X591))</f>
        <v>0</v>
      </c>
      <c r="K3" s="198">
        <f>(SUMIF(GCC!$A$2:$A$591,1.31,GCC!Y2:Y591))</f>
        <v>0</v>
      </c>
      <c r="L3" s="198">
        <f>(SUMIF(GCC!$A$2:$A$591,1.31,GCC!Z2:Z591))</f>
        <v>0</v>
      </c>
      <c r="M3" s="198">
        <f>(SUMIF(GCC!$A$2:$A$591,1.31,GCC!AA2:AA591))</f>
        <v>0</v>
      </c>
      <c r="N3" s="198">
        <f>(SUMIF(GCC!$A$2:$A$591,1.31,GCC!AB2:AB591))</f>
        <v>0</v>
      </c>
      <c r="O3" s="198">
        <f>(SUMIF(GCC!$A$2:$A$591,1.31,GCC!AC2:AC591))</f>
        <v>0</v>
      </c>
      <c r="P3" s="198">
        <f>(SUMIF(GCC!$A$2:$A$591,1.31,GCC!AD2:AD591))</f>
        <v>0</v>
      </c>
      <c r="Q3" s="198">
        <f>(SUMIF(GCC!$A$2:$A$591,1.31,GCC!AE2:AE591))</f>
        <v>0</v>
      </c>
      <c r="R3" s="198">
        <f>(SUMIF(GCC!$A$2:$A$591,1.31,GCC!AF2:AF591))</f>
        <v>0</v>
      </c>
      <c r="S3" s="198">
        <f>(SUMIF(GCC!$A$2:$A$591,1.31,GCC!AG2:AG591))</f>
        <v>0</v>
      </c>
      <c r="T3" s="198">
        <f>(SUMIF(GCC!$A$2:$A$591,1.31,GCC!AH2:AH591))</f>
        <v>0</v>
      </c>
      <c r="U3" s="198">
        <f>(SUMIF(GCC!$A$2:$A$591,1.31,GCC!AI2:AI591))</f>
        <v>0</v>
      </c>
      <c r="V3" s="185">
        <f>(SUMIF(GCC!$A$2:$A$591,1.31,GCC!AJ2:AJ591))</f>
        <v>0</v>
      </c>
      <c r="W3" s="233">
        <f t="shared" ref="W3:W7" si="0">SUM(C3:V3)</f>
        <v>91</v>
      </c>
    </row>
    <row r="4" spans="1:28" ht="13.5" thickBot="1" x14ac:dyDescent="0.25">
      <c r="A4" s="251" t="s">
        <v>2318</v>
      </c>
      <c r="B4" s="184">
        <v>5</v>
      </c>
      <c r="C4" s="197">
        <f>(SUMIF(GCC!$A$2:$A$591,5,GCC!Q2:Q591))</f>
        <v>0</v>
      </c>
      <c r="D4" s="197">
        <f>(SUMIF(GCC!$A$2:$A$591,5,GCC!R2:R591))</f>
        <v>0</v>
      </c>
      <c r="E4" s="197">
        <f>(SUMIF(GCC!$A$2:$A$591,5,GCC!S2:S591))</f>
        <v>0</v>
      </c>
      <c r="F4" s="197">
        <f>(SUMIF(GCC!$A$2:$A$591,5,GCC!T2:T591))</f>
        <v>0</v>
      </c>
      <c r="G4" s="197">
        <f>(SUMIF(GCC!$A$2:$A$591,5,GCC!U2:U591))</f>
        <v>0</v>
      </c>
      <c r="H4" s="197">
        <f>(SUMIF(GCC!$A$2:$A$591,5,GCC!V2:V591))</f>
        <v>0</v>
      </c>
      <c r="I4" s="197">
        <f>(SUMIF(GCC!$A$2:$A$591,5,GCC!W2:W591))</f>
        <v>0</v>
      </c>
      <c r="J4" s="197">
        <f>(SUMIF(GCC!$A$2:$A$591,5,GCC!X2:X591))</f>
        <v>64</v>
      </c>
      <c r="K4" s="197">
        <f>(SUMIF(GCC!$A$2:$A$591,5,GCC!Y2:Y591))</f>
        <v>64</v>
      </c>
      <c r="L4" s="197">
        <f>(SUMIF(GCC!$A$2:$A$591,5,GCC!Z2:Z591))</f>
        <v>64</v>
      </c>
      <c r="M4" s="197">
        <f>(SUMIF(GCC!$A$2:$A$591,5,GCC!AA2:AA591))</f>
        <v>64</v>
      </c>
      <c r="N4" s="197">
        <f>(SUMIF(GCC!$A$2:$A$591,5,GCC!AB2:AB591))</f>
        <v>64</v>
      </c>
      <c r="O4" s="197">
        <f>(SUMIF(GCC!$A$2:$A$591,5,GCC!AC2:AC591))</f>
        <v>64</v>
      </c>
      <c r="P4" s="197">
        <f>(SUMIF(GCC!$A$2:$A$591,5,GCC!AD2:AD591))</f>
        <v>64</v>
      </c>
      <c r="Q4" s="197">
        <f>(SUMIF(GCC!$A$2:$A$591,5,GCC!AE2:AE591))</f>
        <v>64</v>
      </c>
      <c r="R4" s="197">
        <f>(SUMIF(GCC!$A$2:$A$591,5,GCC!AF2:AF591))</f>
        <v>64</v>
      </c>
      <c r="S4" s="197">
        <f>(SUMIF(GCC!$A$2:$A$591,5,GCC!AG2:AG591))</f>
        <v>64</v>
      </c>
      <c r="T4" s="197">
        <f>(SUMIF(GCC!$A$2:$A$591,5,GCC!AH2:AH591))</f>
        <v>64</v>
      </c>
      <c r="U4" s="197">
        <f>(SUMIF(GCC!$A$2:$A$591,5,GCC!AI2:AI591))</f>
        <v>64</v>
      </c>
      <c r="V4" s="230">
        <f>(SUMIF(GCC!$A$2:$A$591,5,GCC!AJ2:AJ591))</f>
        <v>64</v>
      </c>
      <c r="W4" s="65">
        <f t="shared" si="0"/>
        <v>832</v>
      </c>
      <c r="Y4" s="218"/>
      <c r="AB4" s="218"/>
    </row>
    <row r="5" spans="1:28" x14ac:dyDescent="0.2">
      <c r="A5" s="249" t="s">
        <v>2326</v>
      </c>
      <c r="B5" s="182" t="s">
        <v>2328</v>
      </c>
      <c r="C5" s="196">
        <f>(SUMIF(GCC!$A$2:$A$591,1.12,GCC!Q2:Q591))+(SUMIF(GCC!$A$2:$A$591,1.22,GCC!Q2:Q591))</f>
        <v>577</v>
      </c>
      <c r="D5" s="196">
        <f>(SUMIF(GCC!$A$2:$A$591,1.12,GCC!R2:R591))+(SUMIF(GCC!$A$2:$A$591,1.22,GCC!R2:R591))</f>
        <v>390</v>
      </c>
      <c r="E5" s="196">
        <f>(SUMIF(GCC!$A$2:$A$591,1.12,GCC!S2:S591))+(SUMIF(GCC!$A$2:$A$591,1.22,GCC!S2:S591))</f>
        <v>442</v>
      </c>
      <c r="F5" s="196">
        <f>(SUMIF(GCC!$A$2:$A$591,1.12,GCC!T2:T591))+(SUMIF(GCC!$A$2:$A$591,1.22,GCC!T2:T591))</f>
        <v>517</v>
      </c>
      <c r="G5" s="196">
        <f>(SUMIF(GCC!$A$2:$A$591,1.12,GCC!U2:U591))+(SUMIF(GCC!$A$2:$A$591,1.22,GCC!U2:U591))</f>
        <v>431</v>
      </c>
      <c r="H5" s="196">
        <f>(SUMIF(GCC!$A$2:$A$591,1.12,GCC!V2:V591))+(SUMIF(GCC!$A$2:$A$591,1.22,GCC!V2:V591))</f>
        <v>280</v>
      </c>
      <c r="I5" s="196">
        <f>(SUMIF(GCC!$A$2:$A$591,1.12,GCC!W2:W591))+(SUMIF(GCC!$A$2:$A$591,1.22,GCC!W2:W591))</f>
        <v>50</v>
      </c>
      <c r="J5" s="196">
        <f>(SUMIF(GCC!$A$2:$A$591,1.12,GCC!X2:X591))+(SUMIF(GCC!$A$2:$A$591,1.22,GCC!X2:X591))</f>
        <v>34</v>
      </c>
      <c r="K5" s="196">
        <f>(SUMIF(GCC!$A$2:$A$591,1.12,GCC!Y2:Y591))+(SUMIF(GCC!$A$2:$A$591,1.22,GCC!Y2:Y591))</f>
        <v>0</v>
      </c>
      <c r="L5" s="196">
        <f>(SUMIF(GCC!$A$2:$A$591,1.12,GCC!Z2:Z591))+(SUMIF(GCC!$A$2:$A$591,1.22,GCC!Z2:Z591))</f>
        <v>0</v>
      </c>
      <c r="M5" s="196">
        <f>(SUMIF(GCC!$A$2:$A$591,1.12,GCC!AA2:AA591))+(SUMIF(GCC!$A$2:$A$591,1.22,GCC!AA2:AA591))</f>
        <v>0</v>
      </c>
      <c r="N5" s="196">
        <f>(SUMIF(GCC!$A$2:$A$591,1.12,GCC!AB2:AB591))+(SUMIF(GCC!$A$2:$A$591,1.22,GCC!AB2:AB591))</f>
        <v>0</v>
      </c>
      <c r="O5" s="196">
        <f>(SUMIF(GCC!$A$2:$A$591,1.12,GCC!AC2:AC591))+(SUMIF(GCC!$A$2:$A$591,1.22,GCC!AC2:AC591))</f>
        <v>0</v>
      </c>
      <c r="P5" s="196">
        <f>(SUMIF(GCC!$A$2:$A$591,1.12,GCC!AD2:AD591))+(SUMIF(GCC!$A$2:$A$591,1.22,GCC!AD2:AD591))</f>
        <v>0</v>
      </c>
      <c r="Q5" s="196">
        <f>(SUMIF(GCC!$A$2:$A$591,1.12,GCC!AE2:AE591))+(SUMIF(GCC!$A$2:$A$591,1.22,GCC!AE2:AE591))</f>
        <v>0</v>
      </c>
      <c r="R5" s="196">
        <f>(SUMIF(GCC!$A$2:$A$591,1.12,GCC!AF2:AF591))+(SUMIF(GCC!$A$2:$A$591,1.22,GCC!AF2:AF591))</f>
        <v>0</v>
      </c>
      <c r="S5" s="196">
        <f>(SUMIF(GCC!$A$2:$A$591,1.12,GCC!AG2:AG591))+(SUMIF(GCC!$A$2:$A$591,1.22,GCC!AG2:AG591))</f>
        <v>0</v>
      </c>
      <c r="T5" s="196">
        <f>(SUMIF(GCC!$A$2:$A$591,1.12,GCC!AH2:AH591))+(SUMIF(GCC!$A$2:$A$591,1.22,GCC!AH2:AH591))</f>
        <v>0</v>
      </c>
      <c r="U5" s="196">
        <f>(SUMIF(GCC!$A$2:$A$591,1.12,GCC!AI2:AI591))+(SUMIF(GCC!$A$2:$A$591,1.22,GCC!AI2:AI591))</f>
        <v>0</v>
      </c>
      <c r="V5" s="229">
        <f>(SUMIF(GCC!$A$2:$A$591,1.12,GCC!AJ2:AJ591))+(SUMIF(GCC!$A$2:$A$591,1.22,GCC!AJ2:AJ591))</f>
        <v>0</v>
      </c>
      <c r="W5" s="232">
        <f t="shared" si="0"/>
        <v>2721</v>
      </c>
    </row>
    <row r="6" spans="1:28" x14ac:dyDescent="0.2">
      <c r="A6" s="250" t="s">
        <v>2320</v>
      </c>
      <c r="B6" s="183">
        <v>1.32</v>
      </c>
      <c r="C6" s="198">
        <f>(SUMIF(GCC!$A$2:$A$591,1.32,GCC!Q2:Q591))</f>
        <v>0</v>
      </c>
      <c r="D6" s="198">
        <f>(SUMIF(GCC!$A$2:$A$591,1.32,GCC!R2:R591))</f>
        <v>0</v>
      </c>
      <c r="E6" s="198">
        <f>(SUMIF(GCC!$A$2:$A$591,1.32,GCC!S2:S591))</f>
        <v>0</v>
      </c>
      <c r="F6" s="198">
        <f>(SUMIF(GCC!$A$2:$A$591,1.32,GCC!T2:T591))</f>
        <v>0</v>
      </c>
      <c r="G6" s="198">
        <f>(SUMIF(GCC!$A$2:$A$591,1.32,GCC!U2:U591))</f>
        <v>0</v>
      </c>
      <c r="H6" s="198">
        <f>(SUMIF(GCC!$A$2:$A$591,1.32,GCC!V2:V591))</f>
        <v>136</v>
      </c>
      <c r="I6" s="198">
        <f>(SUMIF(GCC!$A$2:$A$591,1.32,GCC!W2:W591))</f>
        <v>332</v>
      </c>
      <c r="J6" s="198">
        <f>(SUMIF(GCC!$A$2:$A$591,1.32,GCC!X2:X591))</f>
        <v>260</v>
      </c>
      <c r="K6" s="198">
        <f>(SUMIF(GCC!$A$2:$A$591,1.32,GCC!Y2:Y591))</f>
        <v>262</v>
      </c>
      <c r="L6" s="198">
        <f>(SUMIF(GCC!$A$2:$A$591,1.32,GCC!Z2:Z591))</f>
        <v>193</v>
      </c>
      <c r="M6" s="198">
        <f>(SUMIF(GCC!$A$2:$A$591,1.32,GCC!AA2:AA591))</f>
        <v>180</v>
      </c>
      <c r="N6" s="198">
        <f>(SUMIF(GCC!$A$2:$A$591,1.32,GCC!AB2:AB591))</f>
        <v>149</v>
      </c>
      <c r="O6" s="198">
        <f>(SUMIF(GCC!$A$2:$A$591,1.32,GCC!AC2:AC591))</f>
        <v>84</v>
      </c>
      <c r="P6" s="198">
        <f>(SUMIF(GCC!$A$2:$A$591,1.32,GCC!AD2:AD591))</f>
        <v>0</v>
      </c>
      <c r="Q6" s="198">
        <f>(SUMIF(GCC!$A$2:$A$591,1.32,GCC!AE2:AE591))</f>
        <v>0</v>
      </c>
      <c r="R6" s="198">
        <f>(SUMIF(GCC!$A$2:$A$591,1.32,GCC!AF2:AF591))</f>
        <v>0</v>
      </c>
      <c r="S6" s="198">
        <f>(SUMIF(GCC!$A$2:$A$591,1.32,GCC!AG2:AG591))</f>
        <v>0</v>
      </c>
      <c r="T6" s="198">
        <f>(SUMIF(GCC!$A$2:$A$591,1.32,GCC!AH2:AH591))</f>
        <v>0</v>
      </c>
      <c r="U6" s="198">
        <f>(SUMIF(GCC!$A$2:$A$591,1.32,GCC!AI2:AI591))</f>
        <v>0</v>
      </c>
      <c r="V6" s="185">
        <f>(SUMIF(GCC!$A$2:$A$591,1.32,GCC!AJ2:AJ591))</f>
        <v>0</v>
      </c>
      <c r="W6" s="233">
        <f>SUM(C6:V6)</f>
        <v>1596</v>
      </c>
    </row>
    <row r="7" spans="1:28" x14ac:dyDescent="0.2">
      <c r="A7" s="250" t="s">
        <v>2759</v>
      </c>
      <c r="B7" s="183" t="s">
        <v>2321</v>
      </c>
      <c r="C7" s="198">
        <f>(SUMIF(GCC!$A$2:$A$591,3.12,GCC!Q2:Q591))+(SUMIF(GCC!$A$2:$A$591,3.22,GCC!Q2:Q591))+(SUMIF(GCC!$A$2:$A$591,4.12,GCC!Q2:Q591))+(SUMIF(GCC!$A$2:$A$591,4.22,GCC!Q2:Q591))</f>
        <v>0</v>
      </c>
      <c r="D7" s="198">
        <f>(SUMIF(GCC!$A$2:$A$591,3.12,GCC!R2:R591))+(SUMIF(GCC!$A$2:$A$591,3.22,GCC!R2:R591))+(SUMIF(GCC!$A$2:$A$591,4.12,GCC!R2:R591))+(SUMIF(GCC!$A$2:$A$591,4.22,GCC!R2:R591))</f>
        <v>0</v>
      </c>
      <c r="E7" s="198">
        <f>(SUMIF(GCC!$A$2:$A$591,3.12,GCC!S2:S591))+(SUMIF(GCC!$A$2:$A$591,3.22,GCC!S2:S591))+(SUMIF(GCC!$A$2:$A$591,4.12,GCC!S2:S591))+(SUMIF(GCC!$A$2:$A$591,4.22,GCC!S2:S591))</f>
        <v>0</v>
      </c>
      <c r="F7" s="198">
        <f>(SUMIF(GCC!$A$2:$A$591,3.12,GCC!T2:T591))+(SUMIF(GCC!$A$2:$A$591,3.22,GCC!T2:T591))+(SUMIF(GCC!$A$2:$A$591,4.12,GCC!T2:T591))+(SUMIF(GCC!$A$2:$A$591,4.22,GCC!T2:T591))</f>
        <v>0</v>
      </c>
      <c r="G7" s="198">
        <f>(SUMIF(GCC!$A$2:$A$591,3.12,GCC!U2:U591))+(SUMIF(GCC!$A$2:$A$591,3.22,GCC!U2:U591))+(SUMIF(GCC!$A$2:$A$591,4.12,GCC!U2:U591))+(SUMIF(GCC!$A$2:$A$591,4.22,GCC!U2:U591))</f>
        <v>0</v>
      </c>
      <c r="H7" s="198">
        <f>(SUMIF(GCC!$A$2:$A$591,3.12,GCC!V2:V591))+(SUMIF(GCC!$A$2:$A$591,3.22,GCC!V2:V591))+(SUMIF(GCC!$A$2:$A$591,4.12,GCC!V2:V591))+(SUMIF(GCC!$A$2:$A$591,4.22,GCC!V2:V591))</f>
        <v>0</v>
      </c>
      <c r="I7" s="198">
        <f>(SUMIF(GCC!$A$2:$A$591,3.12,GCC!W2:W591))+(SUMIF(GCC!$A$2:$A$591,3.22,GCC!W2:W591))+(SUMIF(GCC!$A$2:$A$591,4.12,GCC!W2:W591))+(SUMIF(GCC!$A$2:$A$591,4.22,GCC!W2:W591))</f>
        <v>0</v>
      </c>
      <c r="J7" s="198">
        <f>(SUMIF(GCC!$A$2:$A$591,3.12,GCC!X2:X591))+(SUMIF(GCC!$A$2:$A$591,3.22,GCC!X2:X591))+(SUMIF(GCC!$A$2:$A$591,4.12,GCC!X2:X591))+(SUMIF(GCC!$A$2:$A$591,4.22,GCC!X2:X591))</f>
        <v>0</v>
      </c>
      <c r="K7" s="198">
        <f>(SUMIF(GCC!$A$2:$A$591,3.12,GCC!Y2:Y591))+(SUMIF(GCC!$A$2:$A$591,3.22,GCC!Y2:Y591))+(SUMIF(GCC!$A$2:$A$591,4.12,GCC!Y2:Y591))+(SUMIF(GCC!$A$2:$A$591,4.22,GCC!Y2:Y591))</f>
        <v>0</v>
      </c>
      <c r="L7" s="198">
        <f>(SUMIF(GCC!$A$2:$A$591,3.12,GCC!Z2:Z591))+(SUMIF(GCC!$A$2:$A$591,3.22,GCC!Z2:Z591))+(SUMIF(GCC!$A$2:$A$591,4.12,GCC!Z2:Z591))+(SUMIF(GCC!$A$2:$A$591,4.22,GCC!Z2:Z591))</f>
        <v>0</v>
      </c>
      <c r="M7" s="198">
        <f>(SUMIF(GCC!$A$2:$A$591,3.12,GCC!AA2:AA591))+(SUMIF(GCC!$A$2:$A$591,3.22,GCC!AA2:AA591))+(SUMIF(GCC!$A$2:$A$591,4.12,GCC!AA2:AA591))+(SUMIF(GCC!$A$2:$A$591,4.22,GCC!AA2:AA591))</f>
        <v>0</v>
      </c>
      <c r="N7" s="198">
        <f>(SUMIF(GCC!$A$2:$A$591,3.12,GCC!AB2:AB591))+(SUMIF(GCC!$A$2:$A$591,3.22,GCC!AB2:AB591))+(SUMIF(GCC!$A$2:$A$591,4.12,GCC!AB2:AB591))+(SUMIF(GCC!$A$2:$A$591,4.22,GCC!AB2:AB591))</f>
        <v>0</v>
      </c>
      <c r="O7" s="198">
        <f>(SUMIF(GCC!$A$2:$A$591,3.12,GCC!AC2:AC591))+(SUMIF(GCC!$A$2:$A$591,3.22,GCC!AC2:AC591))+(SUMIF(GCC!$A$2:$A$591,4.12,GCC!AC2:AC591))+(SUMIF(GCC!$A$2:$A$591,4.22,GCC!AC2:AC591))</f>
        <v>0</v>
      </c>
      <c r="P7" s="198">
        <f>(SUMIF(GCC!$A$2:$A$591,3.12,GCC!AD2:AD591))+(SUMIF(GCC!$A$2:$A$591,3.22,GCC!AD2:AD591))+(SUMIF(GCC!$A$2:$A$591,4.12,GCC!AD2:AD591))+(SUMIF(GCC!$A$2:$A$591,4.22,GCC!AD2:AD591))</f>
        <v>0</v>
      </c>
      <c r="Q7" s="198">
        <f>(SUMIF(GCC!$A$2:$A$591,3.12,GCC!AE2:AE591))+(SUMIF(GCC!$A$2:$A$591,3.22,GCC!AE2:AE591))+(SUMIF(GCC!$A$2:$A$591,4.12,GCC!AE2:AE591))+(SUMIF(GCC!$A$2:$A$591,4.22,GCC!AE2:AE591))</f>
        <v>0</v>
      </c>
      <c r="R7" s="198">
        <f>(SUMIF(GCC!$A$2:$A$591,3.12,GCC!AF2:AF591))+(SUMIF(GCC!$A$2:$A$591,3.22,GCC!AF2:AF591))+(SUMIF(GCC!$A$2:$A$591,4.12,GCC!AF2:AF591))+(SUMIF(GCC!$A$2:$A$591,4.22,GCC!AF2:AF591))</f>
        <v>0</v>
      </c>
      <c r="S7" s="198">
        <f>(SUMIF(GCC!$A$2:$A$591,3.12,GCC!AG2:AG591))+(SUMIF(GCC!$A$2:$A$591,3.22,GCC!AG2:AG591))+(SUMIF(GCC!$A$2:$A$591,4.12,GCC!AG2:AG591))+(SUMIF(GCC!$A$2:$A$591,4.22,GCC!AG2:AG591))</f>
        <v>0</v>
      </c>
      <c r="T7" s="198">
        <f>(SUMIF(GCC!$A$2:$A$591,3.12,GCC!AH2:AH591))+(SUMIF(GCC!$A$2:$A$591,3.22,GCC!AH2:AH591))+(SUMIF(GCC!$A$2:$A$591,4.12,GCC!AH2:AH591))+(SUMIF(GCC!$A$2:$A$591,4.22,GCC!AH2:AH591))</f>
        <v>0</v>
      </c>
      <c r="U7" s="198">
        <f>(SUMIF(GCC!$A$2:$A$591,3.12,GCC!AI2:AI591))+(SUMIF(GCC!$A$2:$A$591,3.22,GCC!AI2:AI591))+(SUMIF(GCC!$A$2:$A$591,4.12,GCC!AI2:AI591))+(SUMIF(GCC!$A$2:$A$591,4.22,GCC!AI2:AI591))</f>
        <v>0</v>
      </c>
      <c r="V7" s="185">
        <f>(SUMIF(GCC!$A$2:$A$591,3.12,GCC!AJ2:AJ591))+(SUMIF(GCC!$A$2:$A$591,3.22,GCC!AJ2:AJ591))+(SUMIF(GCC!$A$2:$A$591,4.12,GCC!AJ2:AJ591))+(SUMIF(GCC!$A$2:$A$591,4.22,GCC!AJ2:AJ591))</f>
        <v>0</v>
      </c>
      <c r="W7" s="233">
        <f t="shared" si="0"/>
        <v>0</v>
      </c>
    </row>
    <row r="8" spans="1:28" x14ac:dyDescent="0.2">
      <c r="A8" s="250" t="s">
        <v>2760</v>
      </c>
      <c r="B8" s="183" t="s">
        <v>2323</v>
      </c>
      <c r="C8" s="198">
        <f>(SUMIF(GCC!$A$2:$A$591,3.32,GCC!Q2:Q591))+(SUMIF(GCC!$A$2:$A$591,4.32,GCC!Q2:Q591))</f>
        <v>0</v>
      </c>
      <c r="D8" s="198">
        <f>(SUMIF(GCC!$A$2:$A$591,3.32,GCC!R2:R591))+(SUMIF(GCC!$A$2:$A$591,4.32,GCC!R2:R591))</f>
        <v>0</v>
      </c>
      <c r="E8" s="198">
        <f>(SUMIF(GCC!$A$2:$A$591,3.32,GCC!S2:S591))+(SUMIF(GCC!$A$2:$A$591,4.32,GCC!S2:S591))</f>
        <v>0</v>
      </c>
      <c r="F8" s="198">
        <f>(SUMIF(GCC!$A$2:$A$591,3.32,GCC!T2:T591))+(SUMIF(GCC!$A$2:$A$591,4.32,GCC!T2:T591))</f>
        <v>0</v>
      </c>
      <c r="G8" s="198">
        <f>(SUMIF(GCC!$A$2:$A$591,3.32,GCC!U2:U591))+(SUMIF(GCC!$A$2:$A$591,4.32,GCC!U2:U591))</f>
        <v>0</v>
      </c>
      <c r="H8" s="198">
        <f>(SUMIF(GCC!$A$2:$A$591,3.32,GCC!V2:V591))+(SUMIF(GCC!$A$2:$A$591,4.32,GCC!V2:V591))</f>
        <v>0</v>
      </c>
      <c r="I8" s="198">
        <f>(SUMIF(GCC!$A$2:$A$591,3.32,GCC!W2:W591))+(SUMIF(GCC!$A$2:$A$591,4.32,GCC!W2:W591))</f>
        <v>62</v>
      </c>
      <c r="J8" s="198">
        <f>(SUMIF(GCC!$A$2:$A$591,3.32,GCC!X2:X591))+(SUMIF(GCC!$A$2:$A$591,4.32,GCC!X2:X591))</f>
        <v>55</v>
      </c>
      <c r="K8" s="198">
        <f>(SUMIF(GCC!$A$2:$A$591,3.32,GCC!Y2:Y591))+(SUMIF(GCC!$A$2:$A$591,4.32,GCC!Y2:Y591))</f>
        <v>30</v>
      </c>
      <c r="L8" s="198">
        <f>(SUMIF(GCC!$A$2:$A$591,3.32,GCC!Z2:Z591))+(SUMIF(GCC!$A$2:$A$591,4.32,GCC!Z2:Z591))</f>
        <v>0</v>
      </c>
      <c r="M8" s="198">
        <f>(SUMIF(GCC!$A$2:$A$591,3.32,GCC!AA2:AA591))+(SUMIF(GCC!$A$2:$A$591,4.32,GCC!AA2:AA591))</f>
        <v>0</v>
      </c>
      <c r="N8" s="198">
        <f>(SUMIF(GCC!$A$2:$A$591,3.32,GCC!AB2:AB591))+(SUMIF(GCC!$A$2:$A$591,4.32,GCC!AB2:AB591))</f>
        <v>0</v>
      </c>
      <c r="O8" s="198">
        <f>(SUMIF(GCC!$A$2:$A$591,3.32,GCC!AC2:AC591))+(SUMIF(GCC!$A$2:$A$591,4.32,GCC!AC2:AC591))</f>
        <v>0</v>
      </c>
      <c r="P8" s="198">
        <f>(SUMIF(GCC!$A$2:$A$591,3.32,GCC!AD2:AD591))+(SUMIF(GCC!$A$2:$A$591,4.32,GCC!AD2:AD591))</f>
        <v>0</v>
      </c>
      <c r="Q8" s="198">
        <f>(SUMIF(GCC!$A$2:$A$591,3.32,GCC!AE2:AE591))+(SUMIF(GCC!$A$2:$A$591,4.32,GCC!AE2:AE591))</f>
        <v>0</v>
      </c>
      <c r="R8" s="198">
        <f>(SUMIF(GCC!$A$2:$A$591,3.32,GCC!AF2:AF591))+(SUMIF(GCC!$A$2:$A$591,4.32,GCC!AF2:AF591))</f>
        <v>0</v>
      </c>
      <c r="S8" s="198">
        <f>(SUMIF(GCC!$A$2:$A$591,3.32,GCC!AG2:AG591))+(SUMIF(GCC!$A$2:$A$591,4.32,GCC!AG2:AG591))</f>
        <v>0</v>
      </c>
      <c r="T8" s="198">
        <f>(SUMIF(GCC!$A$2:$A$591,3.32,GCC!AH2:AH591))+(SUMIF(GCC!$A$2:$A$591,4.32,GCC!AH2:AH591))</f>
        <v>0</v>
      </c>
      <c r="U8" s="198">
        <f>(SUMIF(GCC!$A$2:$A$591,3.32,GCC!AI2:AI591))+(SUMIF(GCC!$A$2:$A$591,4.32,GCC!AI2:AI591))</f>
        <v>0</v>
      </c>
      <c r="V8" s="185">
        <f>(SUMIF(GCC!$A$2:$A$591,3.32,GCC!AJ2:AJ591))+(SUMIF(GCC!$A$2:$A$591,4.32,GCC!AJ2:AJ591))</f>
        <v>0</v>
      </c>
      <c r="W8" s="233">
        <f>SUM(C8:V8)</f>
        <v>147</v>
      </c>
    </row>
    <row r="9" spans="1:28" ht="13.5" thickBot="1" x14ac:dyDescent="0.25">
      <c r="A9" s="57" t="s">
        <v>2761</v>
      </c>
      <c r="B9" s="184" t="s">
        <v>2324</v>
      </c>
      <c r="C9" s="197">
        <f>(SUMIF(GCC!$A$2:$A$591,3.42,GCC!Q2:Q591))+(SUMIF(GCC!$A$2:$A$591,4.42,GCC!Q2:Q591))</f>
        <v>0</v>
      </c>
      <c r="D9" s="197">
        <f>(SUMIF(GCC!$A$2:$A$591,3.42,GCC!R2:R591))+(SUMIF(GCC!$A$2:$A$591,4.42,GCC!R2:R591))</f>
        <v>0</v>
      </c>
      <c r="E9" s="197">
        <f>(SUMIF(GCC!$A$2:$A$591,3.42,GCC!S2:S591))+(SUMIF(GCC!$A$2:$A$591,4.42,GCC!S2:S591))</f>
        <v>0</v>
      </c>
      <c r="F9" s="197">
        <f>(SUMIF(GCC!$A$2:$A$591,3.42,GCC!T2:T591))+(SUMIF(GCC!$A$2:$A$591,4.42,GCC!T2:T591))</f>
        <v>0</v>
      </c>
      <c r="G9" s="197">
        <f>(SUMIF(GCC!$A$2:$A$591,3.42,GCC!U2:U591))+(SUMIF(GCC!$A$2:$A$591,4.42,GCC!U2:U591))</f>
        <v>0</v>
      </c>
      <c r="H9" s="197">
        <f>(SUMIF(GCC!$A$2:$A$591,3.42,GCC!V2:V591))+(SUMIF(GCC!$A$2:$A$591,4.42,GCC!V2:V591))</f>
        <v>35</v>
      </c>
      <c r="I9" s="197">
        <f>(SUMIF(GCC!$A$2:$A$591,3.42,GCC!W2:W591))+(SUMIF(GCC!$A$2:$A$591,4.42,GCC!W2:W591))</f>
        <v>243</v>
      </c>
      <c r="J9" s="197">
        <f>(SUMIF(GCC!$A$2:$A$591,3.42,GCC!X2:X591))+(SUMIF(GCC!$A$2:$A$591,4.42,GCC!X2:X591))</f>
        <v>276</v>
      </c>
      <c r="K9" s="197">
        <f>(SUMIF(GCC!$A$2:$A$591,3.42,GCC!Y2:Y591))+(SUMIF(GCC!$A$2:$A$591,4.42,GCC!Y2:Y591))</f>
        <v>405</v>
      </c>
      <c r="L9" s="197">
        <f>(SUMIF(GCC!$A$2:$A$591,3.42,GCC!Z2:Z591))+(SUMIF(GCC!$A$2:$A$591,4.42,GCC!Z2:Z591))</f>
        <v>310</v>
      </c>
      <c r="M9" s="197">
        <f>(SUMIF(GCC!$A$2:$A$591,3.42,GCC!AA2:AA591))+(SUMIF(GCC!$A$2:$A$591,4.42,GCC!AA2:AA591))</f>
        <v>280</v>
      </c>
      <c r="N9" s="197">
        <f>(SUMIF(GCC!$A$2:$A$591,3.42,GCC!AB2:AB591))+(SUMIF(GCC!$A$2:$A$591,4.42,GCC!AB2:AB591))</f>
        <v>238</v>
      </c>
      <c r="O9" s="197">
        <f>(SUMIF(GCC!$A$2:$A$591,3.42,GCC!AC2:AC591))+(SUMIF(GCC!$A$2:$A$591,4.42,GCC!AC2:AC591))</f>
        <v>125</v>
      </c>
      <c r="P9" s="197">
        <f>(SUMIF(GCC!$A$2:$A$591,3.42,GCC!AD2:AD591))+(SUMIF(GCC!$A$2:$A$591,4.42,GCC!AD2:AD591))</f>
        <v>25</v>
      </c>
      <c r="Q9" s="197">
        <f>(SUMIF(GCC!$A$2:$A$591,3.42,GCC!AE2:AE591))+(SUMIF(GCC!$A$2:$A$591,4.42,GCC!AE2:AE591))</f>
        <v>0</v>
      </c>
      <c r="R9" s="197">
        <f>(SUMIF(GCC!$A$2:$A$591,3.42,GCC!AF2:AF591))+(SUMIF(GCC!$A$2:$A$591,4.42,GCC!AF2:AF591))</f>
        <v>0</v>
      </c>
      <c r="S9" s="197">
        <f>(SUMIF(GCC!$A$2:$A$591,3.42,GCC!AG2:AG591))+(SUMIF(GCC!$A$2:$A$591,4.42,GCC!AG2:AG591))</f>
        <v>0</v>
      </c>
      <c r="T9" s="197">
        <f>(SUMIF(GCC!$A$2:$A$591,3.42,GCC!AH2:AH591))+(SUMIF(GCC!$A$2:$A$591,4.42,GCC!AH2:AH591))</f>
        <v>0</v>
      </c>
      <c r="U9" s="197">
        <f>(SUMIF(GCC!$A$2:$A$591,3.42,GCC!AI2:AI591))+(SUMIF(GCC!$A$2:$A$591,4.42,GCC!AI2:AI591))</f>
        <v>0</v>
      </c>
      <c r="V9" s="230">
        <f>(SUMIF(GCC!$A$2:$A$591,3.42,GCC!AJ2:AJ591))+(SUMIF(GCC!$A$2:$A$591,4.42,GCC!AJ2:AJ591))</f>
        <v>0</v>
      </c>
      <c r="W9" s="65">
        <f>SUM(C9:V9)</f>
        <v>1937</v>
      </c>
    </row>
    <row r="10" spans="1:28" x14ac:dyDescent="0.2">
      <c r="A10" s="252" t="s">
        <v>3421</v>
      </c>
      <c r="B10" s="235">
        <v>6.2</v>
      </c>
      <c r="C10" s="236">
        <f>(SUMIF(SAs!$A$2:$A$9,6.2,SAs!Q2:Q599))</f>
        <v>0</v>
      </c>
      <c r="D10" s="236">
        <f>(SUMIF(SAs!$A$2:$A$9,6.2,SAs!R2:R599))</f>
        <v>0</v>
      </c>
      <c r="E10" s="236">
        <f>(SUMIF(SAs!$A$2:$A$9,6.2,SAs!S2:S599))</f>
        <v>0</v>
      </c>
      <c r="F10" s="236">
        <f>(SUMIF(SAs!$A$2:$A$9,6.2,SAs!T2:T599))</f>
        <v>0</v>
      </c>
      <c r="G10" s="236">
        <f>(SUMIF(SAs!$A$2:$A$9,6.2,SAs!U2:U599))</f>
        <v>0</v>
      </c>
      <c r="H10" s="236">
        <f>(SUMIF(SAs!$A$2:$A$9,6.2,SAs!V2:V599))</f>
        <v>0</v>
      </c>
      <c r="I10" s="236">
        <f>(SUMIF(SAs!$A$2:$A$9,6.2,SAs!W2:W599))</f>
        <v>75</v>
      </c>
      <c r="J10" s="236">
        <f>(SUMIF(SAs!$A$2:$A$9,6.2,SAs!X2:X599))</f>
        <v>225</v>
      </c>
      <c r="K10" s="236">
        <f>(SUMIF(SAs!$A$2:$A$9,6.2,SAs!Y2:Y599))</f>
        <v>375</v>
      </c>
      <c r="L10" s="236">
        <f>(SUMIF(SAs!$A$2:$A$9,6.2,SAs!Z2:Z599))</f>
        <v>450</v>
      </c>
      <c r="M10" s="236">
        <f>(SUMIF(SAs!$A$2:$A$9,6.2,SAs!AA2:AA599))</f>
        <v>525</v>
      </c>
      <c r="N10" s="236">
        <f>(SUMIF(SAs!$A$2:$A$9,6.2,SAs!AB2:AB599))</f>
        <v>600</v>
      </c>
      <c r="O10" s="236">
        <f>(SUMIF(SAs!$A$2:$A$9,6.2,SAs!AC2:AC599))</f>
        <v>600</v>
      </c>
      <c r="P10" s="236">
        <f>(SUMIF(SAs!$A$2:$A$9,6.2,SAs!AD2:AD599))</f>
        <v>600</v>
      </c>
      <c r="Q10" s="236">
        <f>(SUMIF(SAs!$A$2:$A$9,6.2,SAs!AE2:AE599))</f>
        <v>600</v>
      </c>
      <c r="R10" s="236">
        <f>(SUMIF(SAs!$A$2:$A$9,6.2,SAs!AF2:AF599))</f>
        <v>595</v>
      </c>
      <c r="S10" s="236">
        <f>(SUMIF(SAs!$A$2:$A$9,6.2,SAs!AG2:AG599))</f>
        <v>470</v>
      </c>
      <c r="T10" s="236">
        <f>(SUMIF(SAs!$A$2:$A$9,6.2,SAs!AH2:AH599))</f>
        <v>250</v>
      </c>
      <c r="U10" s="236">
        <f>(SUMIF(SAs!$A$2:$A$9,6.2,SAs!AI2:AI599))</f>
        <v>100</v>
      </c>
      <c r="V10" s="237">
        <f>(SUMIF(SAs!$A$2:$A$9,6.2,SAs!AJ2:AJ599))</f>
        <v>50</v>
      </c>
      <c r="W10" s="232">
        <f>SUM(C10:V10)</f>
        <v>5515</v>
      </c>
    </row>
    <row r="11" spans="1:28" ht="13.5" thickBot="1" x14ac:dyDescent="0.25">
      <c r="A11" s="253" t="s">
        <v>2762</v>
      </c>
      <c r="B11" s="238"/>
      <c r="C11" s="197">
        <f>SUM(C2:C10)</f>
        <v>591</v>
      </c>
      <c r="D11" s="197">
        <f t="shared" ref="D11:V11" si="1">SUM(D2:D10)</f>
        <v>432</v>
      </c>
      <c r="E11" s="197">
        <f t="shared" si="1"/>
        <v>477</v>
      </c>
      <c r="F11" s="197">
        <f t="shared" si="1"/>
        <v>554</v>
      </c>
      <c r="G11" s="197">
        <f t="shared" si="1"/>
        <v>472</v>
      </c>
      <c r="H11" s="197">
        <f t="shared" si="1"/>
        <v>527</v>
      </c>
      <c r="I11" s="197">
        <f t="shared" si="1"/>
        <v>816</v>
      </c>
      <c r="J11" s="197">
        <f t="shared" si="1"/>
        <v>914</v>
      </c>
      <c r="K11" s="197">
        <f t="shared" si="1"/>
        <v>1136</v>
      </c>
      <c r="L11" s="197">
        <f t="shared" si="1"/>
        <v>1017</v>
      </c>
      <c r="M11" s="197">
        <f t="shared" si="1"/>
        <v>1049</v>
      </c>
      <c r="N11" s="197">
        <f t="shared" si="1"/>
        <v>1051</v>
      </c>
      <c r="O11" s="197">
        <f t="shared" si="1"/>
        <v>873</v>
      </c>
      <c r="P11" s="197">
        <f t="shared" si="1"/>
        <v>689</v>
      </c>
      <c r="Q11" s="197">
        <f t="shared" si="1"/>
        <v>664</v>
      </c>
      <c r="R11" s="197">
        <f t="shared" si="1"/>
        <v>659</v>
      </c>
      <c r="S11" s="197">
        <f t="shared" si="1"/>
        <v>534</v>
      </c>
      <c r="T11" s="197">
        <f t="shared" si="1"/>
        <v>314</v>
      </c>
      <c r="U11" s="197">
        <f t="shared" si="1"/>
        <v>164</v>
      </c>
      <c r="V11" s="230">
        <f t="shared" si="1"/>
        <v>114</v>
      </c>
      <c r="W11" s="65">
        <f>SUM(C11:V11)</f>
        <v>13047</v>
      </c>
    </row>
    <row r="12" spans="1:28" x14ac:dyDescent="0.2">
      <c r="A12" s="212" t="s">
        <v>2751</v>
      </c>
      <c r="B12" s="210"/>
      <c r="C12" s="211">
        <v>718</v>
      </c>
      <c r="D12" s="211">
        <v>718</v>
      </c>
      <c r="E12" s="211">
        <v>718</v>
      </c>
      <c r="F12" s="211">
        <v>718</v>
      </c>
      <c r="G12" s="211">
        <v>718</v>
      </c>
      <c r="H12" s="211">
        <v>718</v>
      </c>
      <c r="I12" s="211">
        <v>718</v>
      </c>
      <c r="J12" s="211">
        <v>718</v>
      </c>
      <c r="K12" s="211">
        <v>718</v>
      </c>
      <c r="L12" s="211">
        <v>718</v>
      </c>
      <c r="M12" s="211">
        <v>718</v>
      </c>
      <c r="N12" s="211">
        <v>718</v>
      </c>
      <c r="O12" s="211">
        <v>718</v>
      </c>
      <c r="P12" s="211">
        <v>718</v>
      </c>
      <c r="Q12" s="211">
        <v>718</v>
      </c>
      <c r="R12" s="211">
        <v>718</v>
      </c>
      <c r="S12" s="211">
        <v>718</v>
      </c>
      <c r="T12" s="211">
        <v>718</v>
      </c>
      <c r="U12" s="211">
        <v>718</v>
      </c>
      <c r="V12" s="211">
        <v>718</v>
      </c>
      <c r="W12" s="211">
        <f>SUM(C12:V12)</f>
        <v>14360</v>
      </c>
    </row>
    <row r="13" spans="1:28" ht="15" x14ac:dyDescent="0.25">
      <c r="A13" s="18"/>
      <c r="B13" s="179"/>
      <c r="C13" s="178"/>
      <c r="D13" s="178"/>
      <c r="E13" s="178"/>
      <c r="F13" s="178"/>
      <c r="G13" s="178"/>
      <c r="H13" s="111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78"/>
      <c r="T13" s="178"/>
      <c r="U13" s="178"/>
      <c r="V13" s="178"/>
      <c r="W13" s="178"/>
    </row>
    <row r="14" spans="1:28" ht="15" x14ac:dyDescent="0.25">
      <c r="A14" s="254"/>
      <c r="B14" s="179"/>
      <c r="C14" s="178"/>
      <c r="D14" s="178"/>
      <c r="E14" s="178"/>
      <c r="F14" s="178"/>
      <c r="G14" s="178"/>
      <c r="H14" s="111"/>
      <c r="I14" s="289"/>
      <c r="J14" s="289"/>
      <c r="K14" s="289"/>
      <c r="L14" s="289"/>
      <c r="M14" s="289"/>
      <c r="N14" s="289"/>
      <c r="O14" s="290"/>
      <c r="P14" s="290"/>
      <c r="Q14" s="290"/>
      <c r="R14" s="290"/>
      <c r="S14" s="178"/>
      <c r="T14" s="178"/>
      <c r="U14" s="178"/>
      <c r="V14" s="178"/>
      <c r="X14" s="177"/>
    </row>
    <row r="15" spans="1:28" s="275" customFormat="1" ht="15" x14ac:dyDescent="0.25">
      <c r="A15" s="254"/>
      <c r="B15" s="179"/>
      <c r="C15" s="178"/>
      <c r="D15" s="178"/>
      <c r="E15" s="178"/>
      <c r="F15" s="178"/>
      <c r="G15" s="178"/>
      <c r="H15" s="11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178"/>
      <c r="T15" s="178"/>
      <c r="U15" s="178"/>
      <c r="V15" s="178"/>
      <c r="X15" s="274"/>
    </row>
    <row r="16" spans="1:28" ht="30.75" customHeight="1" x14ac:dyDescent="0.2">
      <c r="A16" s="255"/>
      <c r="B16" s="190"/>
      <c r="C16" s="178"/>
      <c r="D16" s="178"/>
      <c r="E16" s="178"/>
      <c r="G16" s="175" t="s">
        <v>2666</v>
      </c>
      <c r="H16" s="175" t="s">
        <v>20</v>
      </c>
      <c r="I16" s="174" t="s">
        <v>21</v>
      </c>
      <c r="J16" s="174" t="s">
        <v>22</v>
      </c>
      <c r="K16" s="174" t="s">
        <v>23</v>
      </c>
      <c r="L16" s="174" t="s">
        <v>24</v>
      </c>
      <c r="M16" s="174" t="s">
        <v>25</v>
      </c>
      <c r="N16" s="175" t="s">
        <v>2763</v>
      </c>
      <c r="W16" s="177"/>
    </row>
    <row r="17" spans="1:22" ht="25.5" x14ac:dyDescent="0.2">
      <c r="A17" s="256" t="s">
        <v>2408</v>
      </c>
      <c r="B17" s="172"/>
      <c r="C17" s="257" t="s">
        <v>2350</v>
      </c>
      <c r="D17" s="257" t="s">
        <v>2</v>
      </c>
      <c r="E17" s="198"/>
      <c r="F17" s="172"/>
      <c r="G17" s="198"/>
      <c r="H17" s="198"/>
      <c r="I17" s="198"/>
      <c r="J17" s="198"/>
      <c r="K17" s="198"/>
      <c r="L17" s="198"/>
      <c r="M17" s="198"/>
      <c r="N17" s="198"/>
    </row>
    <row r="18" spans="1:22" x14ac:dyDescent="0.2">
      <c r="A18" s="257" t="s">
        <v>2664</v>
      </c>
      <c r="B18" s="172"/>
      <c r="C18" s="186" t="s">
        <v>2355</v>
      </c>
      <c r="D18" s="186" t="s">
        <v>2355</v>
      </c>
      <c r="E18" s="198"/>
      <c r="F18" s="172"/>
      <c r="G18" s="198">
        <f>SUM(C2:G9)</f>
        <v>2526</v>
      </c>
      <c r="H18" s="202"/>
      <c r="I18" s="202"/>
      <c r="J18" s="202"/>
      <c r="K18" s="202"/>
      <c r="L18" s="202"/>
      <c r="M18" s="202"/>
      <c r="N18" s="202"/>
    </row>
    <row r="19" spans="1:22" x14ac:dyDescent="0.2">
      <c r="A19" s="258"/>
      <c r="B19" s="172"/>
      <c r="C19" s="186"/>
      <c r="D19" s="186"/>
      <c r="E19" s="198"/>
      <c r="F19" s="172"/>
      <c r="G19" s="198"/>
      <c r="H19" s="202"/>
      <c r="I19" s="202"/>
      <c r="J19" s="202"/>
      <c r="K19" s="202"/>
      <c r="L19" s="202"/>
      <c r="M19" s="202"/>
      <c r="N19" s="202"/>
    </row>
    <row r="20" spans="1:22" x14ac:dyDescent="0.2">
      <c r="A20" s="256" t="s">
        <v>2406</v>
      </c>
      <c r="B20" s="172"/>
      <c r="C20" s="186"/>
      <c r="D20" s="186"/>
      <c r="E20" s="198"/>
      <c r="F20" s="172"/>
      <c r="G20" s="198"/>
      <c r="H20" s="202"/>
      <c r="I20" s="202"/>
      <c r="J20" s="202"/>
      <c r="K20" s="202"/>
      <c r="L20" s="202"/>
      <c r="M20" s="202"/>
      <c r="N20" s="202"/>
      <c r="O20" s="181"/>
      <c r="P20" s="181"/>
      <c r="Q20" s="181"/>
      <c r="R20" s="181"/>
      <c r="S20" s="181"/>
      <c r="T20" s="181"/>
      <c r="U20" s="181"/>
      <c r="V20" s="181"/>
    </row>
    <row r="21" spans="1:22" x14ac:dyDescent="0.2">
      <c r="A21" s="258" t="s">
        <v>2349</v>
      </c>
      <c r="B21" s="172"/>
      <c r="C21" s="186" t="s">
        <v>2351</v>
      </c>
      <c r="D21" s="186"/>
      <c r="E21" s="198"/>
      <c r="F21" s="172"/>
      <c r="G21" s="198"/>
      <c r="H21" s="202">
        <v>36</v>
      </c>
      <c r="I21" s="202">
        <v>3</v>
      </c>
      <c r="J21" s="202"/>
      <c r="K21" s="202"/>
      <c r="L21" s="202"/>
      <c r="M21" s="202"/>
      <c r="N21" s="202"/>
      <c r="O21" s="181"/>
      <c r="P21" s="181"/>
      <c r="Q21" s="181"/>
      <c r="R21" s="181"/>
      <c r="S21" s="181"/>
      <c r="T21" s="181"/>
      <c r="U21" s="181"/>
      <c r="V21" s="181"/>
    </row>
    <row r="22" spans="1:22" ht="38.25" x14ac:dyDescent="0.2">
      <c r="A22" s="258" t="s">
        <v>2352</v>
      </c>
      <c r="B22" s="172"/>
      <c r="C22" s="186" t="s">
        <v>3447</v>
      </c>
      <c r="D22" s="186" t="s">
        <v>2405</v>
      </c>
      <c r="E22" s="198"/>
      <c r="F22" s="172"/>
      <c r="G22" s="198"/>
      <c r="H22" s="202">
        <v>18</v>
      </c>
      <c r="I22" s="202">
        <v>13</v>
      </c>
      <c r="J22" s="202">
        <v>8</v>
      </c>
      <c r="K22" s="202">
        <v>4</v>
      </c>
      <c r="L22" s="202">
        <v>4</v>
      </c>
      <c r="M22" s="202">
        <v>6</v>
      </c>
      <c r="N22" s="202">
        <v>17</v>
      </c>
      <c r="O22" s="181"/>
      <c r="P22" s="181"/>
      <c r="Q22" s="181"/>
      <c r="R22" s="181"/>
      <c r="S22" s="181"/>
      <c r="T22" s="181"/>
      <c r="U22" s="181"/>
      <c r="V22" s="181"/>
    </row>
    <row r="23" spans="1:22" ht="38.25" x14ac:dyDescent="0.2">
      <c r="A23" s="258" t="s">
        <v>2318</v>
      </c>
      <c r="B23" s="172"/>
      <c r="C23" s="186" t="s">
        <v>2764</v>
      </c>
      <c r="D23" s="186" t="s">
        <v>2404</v>
      </c>
      <c r="E23" s="198"/>
      <c r="F23" s="172"/>
      <c r="G23" s="198"/>
      <c r="H23" s="202"/>
      <c r="I23" s="202">
        <f>64-I22</f>
        <v>51</v>
      </c>
      <c r="J23" s="202">
        <f>64-J22</f>
        <v>56</v>
      </c>
      <c r="K23" s="202">
        <f>64-K22</f>
        <v>60</v>
      </c>
      <c r="L23" s="202">
        <f>64-L22</f>
        <v>60</v>
      </c>
      <c r="M23" s="202">
        <f>64-M22</f>
        <v>58</v>
      </c>
      <c r="N23" s="202">
        <f>SUM(N4:V4)-N22</f>
        <v>559</v>
      </c>
      <c r="O23" s="181"/>
      <c r="P23" s="181"/>
      <c r="Q23" s="181"/>
    </row>
    <row r="24" spans="1:22" x14ac:dyDescent="0.2">
      <c r="A24" s="258"/>
      <c r="B24" s="172"/>
      <c r="C24" s="186"/>
      <c r="D24" s="186"/>
      <c r="E24" s="198"/>
      <c r="F24" s="172"/>
      <c r="G24" s="198"/>
      <c r="H24" s="202"/>
      <c r="I24" s="202"/>
      <c r="J24" s="202"/>
      <c r="K24" s="202"/>
      <c r="L24" s="202"/>
      <c r="M24" s="202"/>
      <c r="N24" s="202"/>
      <c r="O24" s="181"/>
      <c r="P24" s="181"/>
      <c r="Q24" s="181"/>
      <c r="S24" s="181"/>
      <c r="T24" s="181"/>
      <c r="U24" s="181"/>
      <c r="V24" s="181"/>
    </row>
    <row r="25" spans="1:22" x14ac:dyDescent="0.2">
      <c r="A25" s="256" t="s">
        <v>2409</v>
      </c>
      <c r="B25" s="172"/>
      <c r="C25" s="186"/>
      <c r="D25" s="186"/>
      <c r="E25" s="198"/>
      <c r="F25" s="172"/>
      <c r="G25" s="198"/>
      <c r="H25" s="202"/>
      <c r="I25" s="202"/>
      <c r="J25" s="202"/>
      <c r="K25" s="202"/>
      <c r="L25" s="202"/>
      <c r="M25" s="202"/>
      <c r="N25" s="202"/>
      <c r="O25" s="181"/>
      <c r="P25" s="181"/>
      <c r="Q25" s="181"/>
      <c r="S25" s="181"/>
      <c r="T25" s="181"/>
      <c r="U25" s="181"/>
      <c r="V25" s="181"/>
    </row>
    <row r="26" spans="1:22" x14ac:dyDescent="0.2">
      <c r="A26" s="258" t="s">
        <v>2349</v>
      </c>
      <c r="B26" s="172"/>
      <c r="C26" s="186"/>
      <c r="D26" s="186"/>
      <c r="E26" s="198"/>
      <c r="F26" s="172"/>
      <c r="G26" s="198"/>
      <c r="H26" s="202">
        <f t="shared" ref="H26:M27" si="2">H5</f>
        <v>280</v>
      </c>
      <c r="I26" s="202">
        <f t="shared" si="2"/>
        <v>50</v>
      </c>
      <c r="J26" s="202">
        <f t="shared" si="2"/>
        <v>34</v>
      </c>
      <c r="K26" s="202">
        <f t="shared" si="2"/>
        <v>0</v>
      </c>
      <c r="L26" s="202">
        <f t="shared" si="2"/>
        <v>0</v>
      </c>
      <c r="M26" s="202">
        <f t="shared" si="2"/>
        <v>0</v>
      </c>
      <c r="N26" s="202"/>
      <c r="T26" s="181"/>
      <c r="U26" s="177"/>
    </row>
    <row r="27" spans="1:22" x14ac:dyDescent="0.2">
      <c r="A27" s="258" t="s">
        <v>2352</v>
      </c>
      <c r="B27" s="172"/>
      <c r="C27" s="186"/>
      <c r="D27" s="186"/>
      <c r="E27" s="198"/>
      <c r="F27" s="172"/>
      <c r="G27" s="198"/>
      <c r="H27" s="202">
        <f t="shared" si="2"/>
        <v>136</v>
      </c>
      <c r="I27" s="202">
        <f t="shared" si="2"/>
        <v>332</v>
      </c>
      <c r="J27" s="202">
        <f t="shared" si="2"/>
        <v>260</v>
      </c>
      <c r="K27" s="202">
        <f t="shared" si="2"/>
        <v>262</v>
      </c>
      <c r="L27" s="202">
        <f t="shared" si="2"/>
        <v>193</v>
      </c>
      <c r="M27" s="202">
        <f t="shared" si="2"/>
        <v>180</v>
      </c>
      <c r="N27" s="202">
        <f>SUM(N6:R6)</f>
        <v>233</v>
      </c>
      <c r="S27" s="181"/>
      <c r="T27" s="181"/>
      <c r="U27" s="177"/>
    </row>
    <row r="28" spans="1:22" x14ac:dyDescent="0.2">
      <c r="A28" s="186" t="s">
        <v>2765</v>
      </c>
      <c r="B28" s="172"/>
      <c r="C28" s="186"/>
      <c r="D28" s="186"/>
      <c r="E28" s="198"/>
      <c r="F28" s="172"/>
      <c r="G28" s="198"/>
      <c r="H28" s="202">
        <f t="shared" ref="H28:M29" si="3">H8</f>
        <v>0</v>
      </c>
      <c r="I28" s="202">
        <f t="shared" si="3"/>
        <v>62</v>
      </c>
      <c r="J28" s="202">
        <f t="shared" si="3"/>
        <v>55</v>
      </c>
      <c r="K28" s="202">
        <f t="shared" si="3"/>
        <v>30</v>
      </c>
      <c r="L28" s="202">
        <f t="shared" si="3"/>
        <v>0</v>
      </c>
      <c r="M28" s="202">
        <f t="shared" si="3"/>
        <v>0</v>
      </c>
      <c r="N28" s="202">
        <v>0</v>
      </c>
      <c r="S28" s="181"/>
      <c r="T28" s="181"/>
      <c r="U28" s="177"/>
    </row>
    <row r="29" spans="1:22" ht="102" x14ac:dyDescent="0.2">
      <c r="A29" s="186" t="s">
        <v>2354</v>
      </c>
      <c r="B29" s="172"/>
      <c r="C29" s="186" t="s">
        <v>2351</v>
      </c>
      <c r="D29" s="186" t="s">
        <v>2766</v>
      </c>
      <c r="E29" s="198"/>
      <c r="F29" s="172"/>
      <c r="G29" s="198"/>
      <c r="H29" s="202">
        <f t="shared" si="3"/>
        <v>35</v>
      </c>
      <c r="I29" s="202">
        <f t="shared" si="3"/>
        <v>243</v>
      </c>
      <c r="J29" s="202">
        <f t="shared" si="3"/>
        <v>276</v>
      </c>
      <c r="K29" s="202">
        <f t="shared" si="3"/>
        <v>405</v>
      </c>
      <c r="L29" s="202">
        <f t="shared" si="3"/>
        <v>310</v>
      </c>
      <c r="M29" s="202">
        <f t="shared" si="3"/>
        <v>280</v>
      </c>
      <c r="N29" s="202">
        <f>SUM(N9:R9)</f>
        <v>388</v>
      </c>
      <c r="S29" s="181"/>
      <c r="T29" s="181"/>
      <c r="U29" s="177"/>
    </row>
    <row r="30" spans="1:22" x14ac:dyDescent="0.2">
      <c r="A30" s="258"/>
      <c r="B30" s="187"/>
      <c r="C30" s="186"/>
      <c r="D30" s="186"/>
      <c r="E30" s="198"/>
      <c r="F30" s="172"/>
      <c r="G30" s="198"/>
      <c r="H30" s="172"/>
      <c r="I30" s="172"/>
      <c r="J30" s="198"/>
      <c r="K30" s="198"/>
      <c r="L30" s="198"/>
      <c r="M30" s="198"/>
      <c r="N30" s="198"/>
      <c r="S30" s="181"/>
      <c r="T30" s="181"/>
      <c r="U30" s="177"/>
    </row>
    <row r="31" spans="1:22" x14ac:dyDescent="0.2">
      <c r="A31" s="256" t="s">
        <v>2353</v>
      </c>
      <c r="B31" s="187"/>
      <c r="C31" s="186"/>
      <c r="D31" s="186"/>
      <c r="E31" s="198"/>
      <c r="F31" s="172"/>
      <c r="G31" s="198"/>
      <c r="H31" s="198"/>
      <c r="I31" s="198"/>
      <c r="J31" s="198"/>
      <c r="K31" s="198"/>
      <c r="L31" s="198"/>
      <c r="M31" s="198"/>
      <c r="N31" s="198"/>
    </row>
    <row r="32" spans="1:22" x14ac:dyDescent="0.2">
      <c r="A32" s="258" t="s">
        <v>1764</v>
      </c>
      <c r="B32" s="172" t="s">
        <v>2164</v>
      </c>
      <c r="C32" s="186" t="s">
        <v>2351</v>
      </c>
      <c r="D32" s="186" t="s">
        <v>2407</v>
      </c>
      <c r="E32" s="198"/>
      <c r="F32" s="172"/>
      <c r="G32" s="198"/>
      <c r="H32" s="198">
        <f>(SUMIF(SAs!$D$2:$D$11,$B32,SAs!V$2:V$11))</f>
        <v>0</v>
      </c>
      <c r="I32" s="198">
        <f>(SUMIF(SAs!$D$2:$D$11,$B32,SAs!W$2:W$11))</f>
        <v>0</v>
      </c>
      <c r="J32" s="198">
        <f>(SUMIF(SAs!$D$2:$D$11,$B32,SAs!X$2:X$11))</f>
        <v>25</v>
      </c>
      <c r="K32" s="198">
        <f>(SUMIF(SAs!$D$2:$D$11,$B32,SAs!Y$2:Y$11))</f>
        <v>50</v>
      </c>
      <c r="L32" s="198">
        <f>(SUMIF(SAs!$D$2:$D$11,$B32,SAs!Z$2:Z$11))</f>
        <v>50</v>
      </c>
      <c r="M32" s="198">
        <f>(SUMIF(SAs!$D$2:$D$11,$B32,SAs!AA$2:AA$11))</f>
        <v>125</v>
      </c>
      <c r="N32" s="198">
        <f>(SUMIF(SAs!$D$2:$D$11,$B32,SAs!AB$2:AJ$11))+(SUMIF(SAs!$D$2:$D$11,$B32,SAs!AC$2:AC$11))+(SUMIF(SAs!$D$2:$D$11,$B32,SAs!AD$2:AD$11))+(SUMIF(SAs!$D$2:$D$11,$B32,SAs!AE$2:AE$11))+(SUMIF(SAs!$D$2:$D$11,$B32,SAs!AF$2:AF$11))+(SUMIF(SAs!$D$2:$D$11,$B32,SAs!AG$2:AG$11))+(SUMIF(SAs!$D$2:$D$11,$B32,SAs!AH$2:AH$11))+(SUMIF(SAs!$D$2:$D$11,$B32,SAs!AI$2:AI$11))+(SUMIF(SAs!$D$2:$D$11,$B32,SAs!AJ$2:AJ$11))</f>
        <v>1050</v>
      </c>
    </row>
    <row r="33" spans="1:23" x14ac:dyDescent="0.2">
      <c r="A33" s="258" t="s">
        <v>1695</v>
      </c>
      <c r="B33" s="172" t="s">
        <v>2348</v>
      </c>
      <c r="C33" s="186" t="s">
        <v>2351</v>
      </c>
      <c r="D33" s="186" t="s">
        <v>2407</v>
      </c>
      <c r="E33" s="198"/>
      <c r="F33" s="172"/>
      <c r="G33" s="198"/>
      <c r="H33" s="198">
        <f>(SUMIF(SAs!$D$2:$D$11,$B33,SAs!V$2:V$11))</f>
        <v>0</v>
      </c>
      <c r="I33" s="198">
        <f>(SUMIF(SAs!$D$2:$D$11,$B33,SAs!W$2:W$11))</f>
        <v>0</v>
      </c>
      <c r="J33" s="198">
        <f>(SUMIF(SAs!$D$2:$D$11,$B33,SAs!X$2:X$11))</f>
        <v>0</v>
      </c>
      <c r="K33" s="198">
        <f>(SUMIF(SAs!$D$2:$D$11,$B33,SAs!Y$2:Y$11))</f>
        <v>25</v>
      </c>
      <c r="L33" s="198">
        <f>(SUMIF(SAs!$D$2:$D$11,$B33,SAs!Z$2:Z$11))</f>
        <v>50</v>
      </c>
      <c r="M33" s="198">
        <f>(SUMIF(SAs!$D$2:$D$11,$B33,SAs!AA$2:AA$11))</f>
        <v>50</v>
      </c>
      <c r="N33" s="198">
        <f>(SUMIF(SAs!$D$2:$D$11,$B33,SAs!AB$2:AJ$11))+(SUMIF(SAs!$D$2:$D$11,$B33,SAs!AC$2:AC$11))+(SUMIF(SAs!$D$2:$D$11,$B33,SAs!AD$2:AD$11))+(SUMIF(SAs!$D$2:$D$11,$B33,SAs!AE$2:AE$11))+(SUMIF(SAs!$D$2:$D$11,$B33,SAs!AF$2:AF$11))+(SUMIF(SAs!$D$2:$D$11,$B33,SAs!AG$2:AG$11))+(SUMIF(SAs!$D$2:$D$11,$B33,SAs!AH$2:AH$11))+(SUMIF(SAs!$D$2:$D$11,$B33,SAs!AI$2:AI$11))+(SUMIF(SAs!$D$2:$D$11,$B33,SAs!AJ$2:AJ$11))</f>
        <v>870</v>
      </c>
    </row>
    <row r="34" spans="1:23" x14ac:dyDescent="0.2">
      <c r="A34" s="258" t="s">
        <v>3436</v>
      </c>
      <c r="B34" s="172" t="s">
        <v>2165</v>
      </c>
      <c r="C34" s="186" t="s">
        <v>2351</v>
      </c>
      <c r="D34" s="186" t="s">
        <v>2407</v>
      </c>
      <c r="E34" s="198"/>
      <c r="F34" s="172"/>
      <c r="G34" s="198"/>
      <c r="H34" s="198">
        <f>(SUMIF(SAs!$D$2:$D$11,$B34,SAs!V$2:V$11))</f>
        <v>0</v>
      </c>
      <c r="I34" s="198">
        <f>(SUMIF(SAs!$D$2:$D$11,$B34,SAs!W$2:W$11))</f>
        <v>0</v>
      </c>
      <c r="J34" s="198">
        <f>(SUMIF(SAs!$D$2:$D$11,$B34,SAs!X$2:X$11))</f>
        <v>0</v>
      </c>
      <c r="K34" s="198">
        <f>(SUMIF(SAs!$D$2:$D$11,$B34,SAs!Y$2:Y$11))</f>
        <v>50</v>
      </c>
      <c r="L34" s="198">
        <f>(SUMIF(SAs!$D$2:$D$11,$B34,SAs!Z$2:Z$11))</f>
        <v>100</v>
      </c>
      <c r="M34" s="198">
        <f>(SUMIF(SAs!$D$2:$D$11,$B34,SAs!AA$2:AA$11))</f>
        <v>100</v>
      </c>
      <c r="N34" s="198">
        <f>(SUMIF(SAs!$D$2:$D$11,$B34,SAs!AB$2:AJ$11))+(SUMIF(SAs!$D$2:$D$11,$B34,SAs!AC$2:AC$11))+(SUMIF(SAs!$D$2:$D$11,$B34,SAs!AD$2:AD$11))+(SUMIF(SAs!$D$2:$D$11,$B34,SAs!AE$2:AE$11))+(SUMIF(SAs!$D$2:$D$11,$B34,SAs!AF$2:AF$11))+(SUMIF(SAs!$D$2:$D$11,$B34,SAs!AG$2:AG$11))+(SUMIF(SAs!$D$2:$D$11,$B34,SAs!AH$2:AH$11))+(SUMIF(SAs!$D$2:$D$11,$B34,SAs!AI$2:AI$11))+(SUMIF(SAs!$D$2:$D$11,$B34,SAs!AJ$2:AJ$11))</f>
        <v>850</v>
      </c>
    </row>
    <row r="35" spans="1:23" x14ac:dyDescent="0.2">
      <c r="A35" s="258" t="s">
        <v>3437</v>
      </c>
      <c r="B35" s="172" t="s">
        <v>2166</v>
      </c>
      <c r="C35" s="186" t="s">
        <v>2351</v>
      </c>
      <c r="D35" s="186" t="s">
        <v>2407</v>
      </c>
      <c r="E35" s="198"/>
      <c r="F35" s="172"/>
      <c r="G35" s="198"/>
      <c r="H35" s="198">
        <f>(SUMIF(SAs!$D$2:$D$11,$B35,SAs!V$2:V$11))</f>
        <v>0</v>
      </c>
      <c r="I35" s="198">
        <f>(SUMIF(SAs!$D$2:$D$11,$B35,SAs!W$2:W$11))</f>
        <v>75</v>
      </c>
      <c r="J35" s="198">
        <f>(SUMIF(SAs!$D$2:$D$11,$B35,SAs!X$2:X$11))</f>
        <v>150</v>
      </c>
      <c r="K35" s="198">
        <f>(SUMIF(SAs!$D$2:$D$11,$B35,SAs!Y$2:Y$11))</f>
        <v>150</v>
      </c>
      <c r="L35" s="198">
        <f>(SUMIF(SAs!$D$2:$D$11,$B35,SAs!Z$2:Z$11))</f>
        <v>150</v>
      </c>
      <c r="M35" s="198">
        <f>(SUMIF(SAs!$D$2:$D$11,$B35,SAs!AA$2:AA$11))</f>
        <v>150</v>
      </c>
      <c r="N35" s="198">
        <f>(SUMIF(SAs!$D$2:$D$11,$B35,SAs!AB$2:AJ$11))+(SUMIF(SAs!$D$2:$D$11,$B35,SAs!AC$2:AC$11))+(SUMIF(SAs!$D$2:$D$11,$B35,SAs!AD$2:AD$11))+(SUMIF(SAs!$D$2:$D$11,$B35,SAs!AE$2:AE$11))+(SUMIF(SAs!$D$2:$D$11,$B35,SAs!AF$2:AF$11))+(SUMIF(SAs!$D$2:$D$11,$B35,SAs!AG$2:AG$11))+(SUMIF(SAs!$D$2:$D$11,$B35,SAs!AH$2:AH$11))+(SUMIF(SAs!$D$2:$D$11,$B35,SAs!AI$2:AI$11))+(SUMIF(SAs!$D$2:$D$11,$B35,SAs!AJ$2:AJ$11))</f>
        <v>825</v>
      </c>
    </row>
    <row r="36" spans="1:23" x14ac:dyDescent="0.2">
      <c r="A36" s="258" t="s">
        <v>2422</v>
      </c>
      <c r="B36" s="172" t="s">
        <v>2425</v>
      </c>
      <c r="C36" s="186" t="s">
        <v>2351</v>
      </c>
      <c r="D36" s="186" t="s">
        <v>2407</v>
      </c>
      <c r="E36" s="198"/>
      <c r="F36" s="172"/>
      <c r="G36" s="198"/>
      <c r="H36" s="198">
        <f>(SUMIF(SAs!$D$2:$D$11,$B36,SAs!V$2:V$11))</f>
        <v>0</v>
      </c>
      <c r="I36" s="198">
        <f>(SUMIF(SAs!$D$2:$D$11,$B36,SAs!W$2:W$11))</f>
        <v>0</v>
      </c>
      <c r="J36" s="198">
        <f>(SUMIF(SAs!$D$2:$D$11,$B36,SAs!X$2:X$11))</f>
        <v>50</v>
      </c>
      <c r="K36" s="198">
        <f>(SUMIF(SAs!$D$2:$D$11,$B36,SAs!Y$2:Y$11))</f>
        <v>100</v>
      </c>
      <c r="L36" s="198">
        <f>(SUMIF(SAs!$D$2:$D$11,$B36,SAs!Z$2:Z$11))</f>
        <v>100</v>
      </c>
      <c r="M36" s="198">
        <f>(SUMIF(SAs!$D$2:$D$11,$B36,SAs!AA$2:AA$11))</f>
        <v>100</v>
      </c>
      <c r="N36" s="198">
        <f>(SUMIF(SAs!$D$2:$D$11,$B36,SAs!AB$2:AJ$11))+(SUMIF(SAs!$D$2:$D$11,$B36,SAs!AC$2:AC$11))+(SUMIF(SAs!$D$2:$D$11,$B36,SAs!AD$2:AD$11))+(SUMIF(SAs!$D$2:$D$11,$B36,SAs!AE$2:AE$11))+(SUMIF(SAs!$D$2:$D$11,$B36,SAs!AF$2:AF$11))+(SUMIF(SAs!$D$2:$D$11,$B36,SAs!AG$2:AG$11))+(SUMIF(SAs!$D$2:$D$11,$B36,SAs!AH$2:AH$11))+(SUMIF(SAs!$D$2:$D$11,$B36,SAs!AI$2:AI$11))+(SUMIF(SAs!$D$2:$D$11,$B36,SAs!AJ$2:AJ$11))</f>
        <v>270</v>
      </c>
    </row>
    <row r="37" spans="1:23" x14ac:dyDescent="0.2">
      <c r="A37" s="255"/>
      <c r="D37" s="219" t="s">
        <v>2168</v>
      </c>
      <c r="E37" s="172"/>
      <c r="F37" s="172"/>
      <c r="G37" s="176">
        <f t="shared" ref="G37" si="4">SUM(G17:G35)</f>
        <v>2526</v>
      </c>
      <c r="H37" s="176">
        <f t="shared" ref="H37:N37" si="5">SUM(H17:H36)</f>
        <v>505</v>
      </c>
      <c r="I37" s="176">
        <f t="shared" si="5"/>
        <v>829</v>
      </c>
      <c r="J37" s="176">
        <f t="shared" si="5"/>
        <v>914</v>
      </c>
      <c r="K37" s="176">
        <f t="shared" si="5"/>
        <v>1136</v>
      </c>
      <c r="L37" s="176">
        <f t="shared" si="5"/>
        <v>1017</v>
      </c>
      <c r="M37" s="176">
        <f t="shared" si="5"/>
        <v>1049</v>
      </c>
      <c r="N37" s="176">
        <f t="shared" si="5"/>
        <v>5062</v>
      </c>
    </row>
    <row r="38" spans="1:23" x14ac:dyDescent="0.2">
      <c r="A38" s="255"/>
      <c r="K38" s="199" t="s">
        <v>2767</v>
      </c>
      <c r="L38" s="200"/>
      <c r="M38" s="201"/>
      <c r="N38" s="176">
        <f>SUM(H21:N36,G18)</f>
        <v>13038</v>
      </c>
    </row>
    <row r="39" spans="1:23" x14ac:dyDescent="0.2">
      <c r="A39" s="255"/>
      <c r="E39" s="5"/>
      <c r="K39" s="188"/>
      <c r="N39" s="188"/>
    </row>
    <row r="40" spans="1:23" x14ac:dyDescent="0.2">
      <c r="A40" s="254" t="s">
        <v>3422</v>
      </c>
      <c r="B40" s="190"/>
      <c r="C40" s="297"/>
      <c r="D40" s="297"/>
      <c r="E40" s="228"/>
      <c r="F40" s="297"/>
      <c r="G40" s="297"/>
      <c r="H40" s="297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</row>
    <row r="41" spans="1:23" x14ac:dyDescent="0.2">
      <c r="A41" s="260"/>
      <c r="B41" s="190"/>
      <c r="C41" s="247"/>
      <c r="D41" s="247"/>
      <c r="E41" s="228"/>
      <c r="F41" s="247"/>
      <c r="G41" s="247"/>
      <c r="H41" s="247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</row>
    <row r="42" spans="1:23" x14ac:dyDescent="0.2">
      <c r="A42" s="257" t="s">
        <v>2379</v>
      </c>
      <c r="B42" s="198"/>
      <c r="C42" s="172"/>
      <c r="D42" s="172"/>
      <c r="E42" s="5"/>
      <c r="F42" s="5"/>
      <c r="G42" s="5"/>
      <c r="H42" s="5"/>
    </row>
    <row r="43" spans="1:23" x14ac:dyDescent="0.2">
      <c r="A43" s="186" t="s">
        <v>2768</v>
      </c>
      <c r="B43" s="198" t="s">
        <v>2380</v>
      </c>
      <c r="C43" s="198">
        <f>SUM(I12:M12)/5</f>
        <v>718</v>
      </c>
      <c r="D43" s="198">
        <f>SUM(J12:N12)/5</f>
        <v>718</v>
      </c>
      <c r="E43" s="5"/>
      <c r="F43" s="178"/>
      <c r="G43" s="178"/>
      <c r="H43" s="5"/>
    </row>
    <row r="44" spans="1:23" x14ac:dyDescent="0.2">
      <c r="A44" s="186" t="s">
        <v>2399</v>
      </c>
      <c r="B44" s="198" t="s">
        <v>2381</v>
      </c>
      <c r="C44" s="198">
        <v>6</v>
      </c>
      <c r="D44" s="198">
        <v>6</v>
      </c>
      <c r="E44" s="5"/>
      <c r="F44" s="178"/>
      <c r="G44" s="178"/>
      <c r="H44" s="5"/>
      <c r="P44" s="188"/>
    </row>
    <row r="45" spans="1:23" x14ac:dyDescent="0.2">
      <c r="A45" s="186" t="s">
        <v>2356</v>
      </c>
      <c r="B45" s="198" t="s">
        <v>3416</v>
      </c>
      <c r="C45" s="198">
        <f>SUM(C12:H12)</f>
        <v>4308</v>
      </c>
      <c r="D45" s="198">
        <f>SUM(C12:H12)</f>
        <v>4308</v>
      </c>
      <c r="E45" s="178"/>
      <c r="F45" s="178"/>
      <c r="G45" s="178"/>
      <c r="H45" s="5"/>
    </row>
    <row r="46" spans="1:23" x14ac:dyDescent="0.2">
      <c r="A46" s="186" t="s">
        <v>2665</v>
      </c>
      <c r="B46" s="198" t="s">
        <v>2382</v>
      </c>
      <c r="C46" s="198">
        <f>SUM(G18:H19)</f>
        <v>2526</v>
      </c>
      <c r="D46" s="198">
        <f>SUM(G18:H19)</f>
        <v>2526</v>
      </c>
      <c r="E46" s="5"/>
      <c r="F46" s="178"/>
      <c r="G46" s="178"/>
      <c r="H46" s="5"/>
    </row>
    <row r="47" spans="1:23" x14ac:dyDescent="0.2">
      <c r="A47" s="186" t="s">
        <v>2727</v>
      </c>
      <c r="B47" s="198" t="s">
        <v>2384</v>
      </c>
      <c r="C47" s="198">
        <f>SUM(G21:H36)</f>
        <v>505</v>
      </c>
      <c r="D47" s="198">
        <f>SUM(G21:H35)</f>
        <v>505</v>
      </c>
      <c r="E47" s="5"/>
      <c r="F47" s="178"/>
      <c r="G47" s="178"/>
      <c r="H47" s="5"/>
    </row>
    <row r="48" spans="1:23" x14ac:dyDescent="0.2">
      <c r="A48" s="186" t="s">
        <v>2390</v>
      </c>
      <c r="B48" s="198" t="s">
        <v>2385</v>
      </c>
      <c r="C48" s="198">
        <f>SUM(C46:C47)</f>
        <v>3031</v>
      </c>
      <c r="D48" s="198">
        <f>SUM(D46:D47)</f>
        <v>3031</v>
      </c>
      <c r="E48" s="178"/>
      <c r="F48" s="178"/>
      <c r="G48" s="178"/>
      <c r="H48" s="5"/>
    </row>
    <row r="49" spans="1:8" x14ac:dyDescent="0.2">
      <c r="A49" s="258"/>
      <c r="B49" s="187"/>
      <c r="C49" s="198"/>
      <c r="D49" s="198"/>
      <c r="E49" s="178"/>
      <c r="F49" s="178"/>
      <c r="G49" s="178"/>
      <c r="H49" s="5"/>
    </row>
    <row r="50" spans="1:8" x14ac:dyDescent="0.2">
      <c r="A50" s="186" t="s">
        <v>2357</v>
      </c>
      <c r="B50" s="198" t="s">
        <v>2386</v>
      </c>
      <c r="C50" s="198">
        <f>C45-C48</f>
        <v>1277</v>
      </c>
      <c r="D50" s="198">
        <f>D45-D48</f>
        <v>1277</v>
      </c>
      <c r="E50" s="178"/>
      <c r="F50" s="178"/>
      <c r="G50" s="178"/>
      <c r="H50" s="5"/>
    </row>
    <row r="51" spans="1:8" x14ac:dyDescent="0.2">
      <c r="A51" s="186"/>
      <c r="B51" s="198"/>
      <c r="C51" s="198"/>
      <c r="D51" s="198"/>
      <c r="E51" s="5"/>
      <c r="F51" s="178"/>
      <c r="G51" s="178"/>
      <c r="H51" s="5"/>
    </row>
    <row r="52" spans="1:8" x14ac:dyDescent="0.2">
      <c r="A52" s="257" t="s">
        <v>2358</v>
      </c>
      <c r="B52" s="198"/>
      <c r="C52" s="176" t="s">
        <v>2359</v>
      </c>
      <c r="D52" s="176" t="s">
        <v>2360</v>
      </c>
      <c r="E52" s="5"/>
      <c r="F52" s="110"/>
      <c r="G52" s="110"/>
      <c r="H52" s="5"/>
    </row>
    <row r="53" spans="1:8" x14ac:dyDescent="0.2">
      <c r="A53" s="186" t="s">
        <v>2170</v>
      </c>
      <c r="B53" s="198" t="s">
        <v>2387</v>
      </c>
      <c r="C53" s="198">
        <f>5*C43</f>
        <v>3590</v>
      </c>
      <c r="D53" s="198">
        <f>5*D43</f>
        <v>3590</v>
      </c>
      <c r="E53" s="5"/>
      <c r="F53" s="178"/>
      <c r="G53" s="178"/>
      <c r="H53" s="5"/>
    </row>
    <row r="54" spans="1:8" x14ac:dyDescent="0.2">
      <c r="A54" s="259" t="s">
        <v>2391</v>
      </c>
      <c r="B54" s="191" t="s">
        <v>2392</v>
      </c>
      <c r="C54" s="191">
        <v>14</v>
      </c>
      <c r="D54" s="191">
        <v>14</v>
      </c>
      <c r="E54" s="143"/>
      <c r="F54" s="111"/>
      <c r="G54" s="111"/>
      <c r="H54" s="5"/>
    </row>
    <row r="55" spans="1:8" ht="25.5" x14ac:dyDescent="0.2">
      <c r="A55" s="186" t="s">
        <v>2361</v>
      </c>
      <c r="B55" s="191" t="s">
        <v>2400</v>
      </c>
      <c r="C55" s="198">
        <f>C50</f>
        <v>1277</v>
      </c>
      <c r="D55" s="198">
        <f>(D50/D54)*5</f>
        <v>456.07142857142856</v>
      </c>
      <c r="E55" s="5"/>
      <c r="F55" s="178"/>
      <c r="G55" s="178"/>
      <c r="H55" s="5"/>
    </row>
    <row r="56" spans="1:8" x14ac:dyDescent="0.2">
      <c r="A56" s="186" t="s">
        <v>2169</v>
      </c>
      <c r="B56" s="191" t="s">
        <v>2769</v>
      </c>
      <c r="C56" s="198">
        <f>ROUND(((C53+C55)*0.05),0)</f>
        <v>243</v>
      </c>
      <c r="D56" s="198">
        <f>ROUND(((D53+D55)*0.05),0)</f>
        <v>202</v>
      </c>
      <c r="E56" s="5"/>
      <c r="F56" s="178"/>
      <c r="G56" s="178"/>
      <c r="H56" s="5"/>
    </row>
    <row r="57" spans="1:8" x14ac:dyDescent="0.2">
      <c r="A57" s="186" t="s">
        <v>2171</v>
      </c>
      <c r="B57" s="191" t="s">
        <v>2396</v>
      </c>
      <c r="C57" s="198">
        <f>SUM(C53,C55,C56)</f>
        <v>5110</v>
      </c>
      <c r="D57" s="198">
        <f t="shared" ref="D57" si="6">SUM(D53,D55,D56)</f>
        <v>4248.0714285714284</v>
      </c>
      <c r="E57" s="178"/>
      <c r="F57" s="178"/>
      <c r="G57" s="178"/>
      <c r="H57" s="5"/>
    </row>
    <row r="58" spans="1:8" x14ac:dyDescent="0.2">
      <c r="A58" s="186" t="s">
        <v>2770</v>
      </c>
      <c r="B58" s="191" t="s">
        <v>2397</v>
      </c>
      <c r="C58" s="198">
        <f>SUM(I17:M36)</f>
        <v>4945</v>
      </c>
      <c r="D58" s="198">
        <f>SUM(I17:M36)</f>
        <v>4945</v>
      </c>
      <c r="E58" s="5"/>
      <c r="F58" s="178"/>
      <c r="G58" s="178"/>
      <c r="H58" s="5"/>
    </row>
    <row r="59" spans="1:8" x14ac:dyDescent="0.2">
      <c r="A59" s="259" t="s">
        <v>2388</v>
      </c>
      <c r="B59" s="191" t="s">
        <v>2402</v>
      </c>
      <c r="C59" s="173">
        <f>C58/C57</f>
        <v>0.96771037181996089</v>
      </c>
      <c r="D59" s="173">
        <f>D58/D57</f>
        <v>1.1640576396011635</v>
      </c>
      <c r="E59" s="5"/>
      <c r="F59" s="226"/>
      <c r="G59" s="226"/>
      <c r="H59" s="5"/>
    </row>
    <row r="60" spans="1:8" x14ac:dyDescent="0.2">
      <c r="A60" s="259" t="s">
        <v>2218</v>
      </c>
      <c r="B60" s="191" t="s">
        <v>2398</v>
      </c>
      <c r="C60" s="180">
        <f>C58/C57*5</f>
        <v>4.8385518590998045</v>
      </c>
      <c r="D60" s="180">
        <f>D58/D57*5</f>
        <v>5.8202881980058176</v>
      </c>
      <c r="E60" s="5"/>
      <c r="F60" s="227"/>
      <c r="G60" s="227"/>
      <c r="H60" s="5"/>
    </row>
    <row r="61" spans="1:8" x14ac:dyDescent="0.2">
      <c r="E61" s="5"/>
      <c r="F61" s="5"/>
      <c r="G61" s="5"/>
      <c r="H61" s="5"/>
    </row>
  </sheetData>
  <mergeCells count="2">
    <mergeCell ref="C40:D40"/>
    <mergeCell ref="F40:H40"/>
  </mergeCells>
  <pageMargins left="0.7" right="0.7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55"/>
  <sheetViews>
    <sheetView zoomScale="85" zoomScaleNormal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8.42578125" style="7" customWidth="1"/>
    <col min="2" max="2" width="22.42578125" style="69" bestFit="1" customWidth="1"/>
    <col min="3" max="3" width="10.5703125" style="41" customWidth="1"/>
    <col min="4" max="4" width="10.5703125" style="49" customWidth="1"/>
    <col min="5" max="6" width="8.140625" style="41" customWidth="1"/>
    <col min="7" max="7" width="7.28515625" style="41" customWidth="1"/>
    <col min="8" max="21" width="5.7109375" style="41" customWidth="1"/>
    <col min="22" max="22" width="8" style="41" customWidth="1"/>
    <col min="23" max="23" width="7.28515625" style="41" customWidth="1"/>
    <col min="24" max="24" width="6" style="7" bestFit="1" customWidth="1"/>
    <col min="25" max="25" width="9.140625" style="7"/>
    <col min="26" max="26" width="5.85546875" style="7" customWidth="1"/>
    <col min="27" max="27" width="20.28515625" style="255" customWidth="1"/>
    <col min="28" max="16384" width="9.140625" style="7"/>
  </cols>
  <sheetData>
    <row r="1" spans="1:27" ht="51.75" thickBot="1" x14ac:dyDescent="0.25">
      <c r="A1" s="15" t="s">
        <v>2412</v>
      </c>
      <c r="B1" s="70"/>
      <c r="C1" s="37" t="s">
        <v>16</v>
      </c>
      <c r="D1" s="37" t="s">
        <v>17</v>
      </c>
      <c r="E1" s="37" t="s">
        <v>18</v>
      </c>
      <c r="F1" s="37" t="s">
        <v>60</v>
      </c>
      <c r="G1" s="37" t="s">
        <v>2439</v>
      </c>
      <c r="H1" s="38" t="s">
        <v>20</v>
      </c>
      <c r="I1" s="38" t="s">
        <v>21</v>
      </c>
      <c r="J1" s="38" t="s">
        <v>22</v>
      </c>
      <c r="K1" s="38" t="s">
        <v>23</v>
      </c>
      <c r="L1" s="38" t="s">
        <v>24</v>
      </c>
      <c r="M1" s="37" t="s">
        <v>25</v>
      </c>
      <c r="N1" s="37" t="s">
        <v>26</v>
      </c>
      <c r="O1" s="37" t="s">
        <v>27</v>
      </c>
      <c r="P1" s="37" t="s">
        <v>28</v>
      </c>
      <c r="Q1" s="37" t="s">
        <v>29</v>
      </c>
      <c r="R1" s="38" t="s">
        <v>30</v>
      </c>
      <c r="S1" s="38" t="s">
        <v>31</v>
      </c>
      <c r="T1" s="38" t="s">
        <v>32</v>
      </c>
      <c r="U1" s="38" t="s">
        <v>33</v>
      </c>
      <c r="V1" s="38" t="s">
        <v>34</v>
      </c>
      <c r="W1" s="37" t="s">
        <v>2168</v>
      </c>
      <c r="X1" s="41"/>
      <c r="Z1" s="41"/>
      <c r="AA1" s="189"/>
    </row>
    <row r="2" spans="1:27" ht="15" x14ac:dyDescent="0.25">
      <c r="A2" s="55" t="s">
        <v>2325</v>
      </c>
      <c r="B2" s="52" t="s">
        <v>2327</v>
      </c>
      <c r="C2" s="50">
        <f>(SUMIF(CBC!$A$2:$A$800,1.11,CBC!Q2:Q800))+(SUMIF(CBC!$A$2:$A$800,1.21,CBC!Q2:Q800))</f>
        <v>66</v>
      </c>
      <c r="D2" s="196">
        <f>(SUMIF(CBC!$A$2:$A$800,1.11,CBC!R2:R800))+(SUMIF(CBC!$A$2:$A$800,1.21,CBC!R2:R800))</f>
        <v>56</v>
      </c>
      <c r="E2" s="196">
        <f>(SUMIF(CBC!$A$2:$A$800,1.11,CBC!S2:S800))+(SUMIF(CBC!$A$2:$A$800,1.21,CBC!S2:S800))</f>
        <v>72</v>
      </c>
      <c r="F2" s="196">
        <f>(SUMIF(CBC!$A$2:$A$800,1.11,CBC!T2:T800))+(SUMIF(CBC!$A$2:$A$800,1.21,CBC!T2:T800))</f>
        <v>64</v>
      </c>
      <c r="G2" s="196">
        <f>(SUMIF(CBC!$A$2:$A$800,1.11,CBC!U2:U800))+(SUMIF(CBC!$A$2:$A$800,1.21,CBC!U2:U800))</f>
        <v>83</v>
      </c>
      <c r="H2" s="196">
        <f>(SUMIF(CBC!$A$2:$A$800,1.11,CBC!V2:V800))+(SUMIF(CBC!$A$2:$A$800,1.21,CBC!V2:V800))</f>
        <v>27</v>
      </c>
      <c r="I2" s="196">
        <f>(SUMIF(CBC!$A$2:$A$800,1.11,CBC!W2:W800))+(SUMIF(CBC!$A$2:$A$800,1.21,CBC!W2:W800))</f>
        <v>19</v>
      </c>
      <c r="J2" s="196">
        <f>(SUMIF(CBC!$A$2:$A$800,1.11,CBC!X2:X800))+(SUMIF(CBC!$A$2:$A$800,1.21,CBC!X2:X800))</f>
        <v>0</v>
      </c>
      <c r="K2" s="196">
        <f>(SUMIF(CBC!$A$2:$A$800,1.11,CBC!Y2:Y800))+(SUMIF(CBC!$A$2:$A$800,1.21,CBC!Y2:Y800))</f>
        <v>0</v>
      </c>
      <c r="L2" s="196">
        <f>(SUMIF(CBC!$A$2:$A$800,1.11,CBC!Z2:Z800))+(SUMIF(CBC!$A$2:$A$800,1.21,CBC!Z2:Z800))</f>
        <v>0</v>
      </c>
      <c r="M2" s="196">
        <f>(SUMIF(CBC!$A$2:$A$800,1.11,CBC!AA2:AA800))+(SUMIF(CBC!$A$2:$A$800,1.21,CBC!AA2:AA800))</f>
        <v>0</v>
      </c>
      <c r="N2" s="196">
        <f>(SUMIF(CBC!$A$2:$A$800,1.11,CBC!AB2:AB800))+(SUMIF(CBC!$A$2:$A$800,1.21,CBC!AB2:AB800))</f>
        <v>0</v>
      </c>
      <c r="O2" s="196">
        <f>(SUMIF(CBC!$A$2:$A$800,1.11,CBC!AC2:AC800))+(SUMIF(CBC!$A$2:$A$800,1.21,CBC!AC2:AC800))</f>
        <v>0</v>
      </c>
      <c r="P2" s="196">
        <f>(SUMIF(CBC!$A$2:$A$800,1.11,CBC!AD2:AD800))+(SUMIF(CBC!$A$2:$A$800,1.21,CBC!AD2:AD800))</f>
        <v>0</v>
      </c>
      <c r="Q2" s="196">
        <f>(SUMIF(CBC!$A$2:$A$800,1.11,CBC!AE2:AE800))+(SUMIF(CBC!$A$2:$A$800,1.21,CBC!AE2:AE800))</f>
        <v>0</v>
      </c>
      <c r="R2" s="196">
        <f>(SUMIF(CBC!$A$2:$A$800,1.11,CBC!AF2:AF800))+(SUMIF(CBC!$A$2:$A$800,1.21,CBC!AF2:AF800))</f>
        <v>0</v>
      </c>
      <c r="S2" s="196">
        <f>(SUMIF(CBC!$A$2:$A$800,1.11,CBC!AG2:AG800))+(SUMIF(CBC!$A$2:$A$800,1.21,CBC!AG2:AG800))</f>
        <v>0</v>
      </c>
      <c r="T2" s="196">
        <f>(SUMIF(CBC!$A$2:$A$800,1.11,CBC!AH2:AH800))+(SUMIF(CBC!$A$2:$A$800,1.21,CBC!AH2:AH800))</f>
        <v>0</v>
      </c>
      <c r="U2" s="196">
        <f>(SUMIF(CBC!$A$2:$A$800,1.11,CBC!AI2:AI800))+(SUMIF(CBC!$A$2:$A$800,1.21,CBC!AI2:AI800))</f>
        <v>0</v>
      </c>
      <c r="V2" s="196">
        <f>(SUMIF(CBC!$A$2:$A$800,1.11,CBC!AJ2:AJ800))+(SUMIF(CBC!$A$2:$A$800,1.21,CBC!AJ2:AJ800))</f>
        <v>0</v>
      </c>
      <c r="W2" s="220">
        <f>SUM(C2:V2)</f>
        <v>387</v>
      </c>
      <c r="X2" s="41"/>
      <c r="Z2" s="41"/>
      <c r="AA2" s="189"/>
    </row>
    <row r="3" spans="1:27" ht="15" x14ac:dyDescent="0.25">
      <c r="A3" s="56" t="s">
        <v>2319</v>
      </c>
      <c r="B3" s="53">
        <v>1.31</v>
      </c>
      <c r="C3" s="39">
        <f>(SUMIF(CBC!$A$2:$A$800,1.31,CBC!Q2:Q800))</f>
        <v>0</v>
      </c>
      <c r="D3" s="198">
        <f>(SUMIF(CBC!$A$2:$A$800,1.31,CBC!R2:R800))</f>
        <v>0</v>
      </c>
      <c r="E3" s="198">
        <f>(SUMIF(CBC!$A$2:$A$800,1.31,CBC!S2:S800))</f>
        <v>0</v>
      </c>
      <c r="F3" s="198">
        <f>(SUMIF(CBC!$A$2:$A$800,1.31,CBC!T2:T800))</f>
        <v>-1</v>
      </c>
      <c r="G3" s="198">
        <f>(SUMIF(CBC!$A$2:$A$800,1.31,CBC!U2:U800))</f>
        <v>0</v>
      </c>
      <c r="H3" s="198">
        <f>(SUMIF(CBC!$A$2:$A$800,1.31,CBC!V2:V800))</f>
        <v>56</v>
      </c>
      <c r="I3" s="198">
        <f>(SUMIF(CBC!$A$2:$A$800,1.31,CBC!W2:W800))</f>
        <v>23</v>
      </c>
      <c r="J3" s="198">
        <f>(SUMIF(CBC!$A$2:$A$800,1.31,CBC!X2:X800))</f>
        <v>19</v>
      </c>
      <c r="K3" s="198">
        <f>(SUMIF(CBC!$A$2:$A$800,1.31,CBC!Y2:Y800))</f>
        <v>0</v>
      </c>
      <c r="L3" s="198">
        <f>(SUMIF(CBC!$A$2:$A$800,1.31,CBC!Z2:Z800))</f>
        <v>0</v>
      </c>
      <c r="M3" s="198">
        <f>(SUMIF(CBC!$A$2:$A$800,1.31,CBC!AA2:AA800))</f>
        <v>0</v>
      </c>
      <c r="N3" s="198">
        <f>(SUMIF(CBC!$A$2:$A$800,1.31,CBC!AB2:AB800))</f>
        <v>0</v>
      </c>
      <c r="O3" s="198">
        <f>(SUMIF(CBC!$A$2:$A$800,1.31,CBC!AC2:AC800))</f>
        <v>0</v>
      </c>
      <c r="P3" s="198">
        <f>(SUMIF(CBC!$A$2:$A$800,1.31,CBC!AD2:AD800))</f>
        <v>0</v>
      </c>
      <c r="Q3" s="198">
        <f>(SUMIF(CBC!$A$2:$A$800,1.31,CBC!AE2:AE800))</f>
        <v>0</v>
      </c>
      <c r="R3" s="198">
        <f>(SUMIF(CBC!$A$2:$A$800,1.31,CBC!AF2:AF800))</f>
        <v>0</v>
      </c>
      <c r="S3" s="198">
        <f>(SUMIF(CBC!$A$2:$A$800,1.31,CBC!AG2:AG800))</f>
        <v>0</v>
      </c>
      <c r="T3" s="198">
        <f>(SUMIF(CBC!$A$2:$A$800,1.31,CBC!AH2:AH800))</f>
        <v>0</v>
      </c>
      <c r="U3" s="198">
        <f>(SUMIF(CBC!$A$2:$A$800,1.31,CBC!AI2:AI800))</f>
        <v>0</v>
      </c>
      <c r="V3" s="198">
        <f>(SUMIF(CBC!$A$2:$A$800,1.31,CBC!AJ2:AJ800))</f>
        <v>0</v>
      </c>
      <c r="W3" s="221">
        <f t="shared" ref="W3:W10" si="0">SUM(C3:V3)</f>
        <v>97</v>
      </c>
      <c r="X3" s="41"/>
      <c r="Z3" s="41"/>
      <c r="AA3" s="189"/>
    </row>
    <row r="4" spans="1:27" ht="15.75" thickBot="1" x14ac:dyDescent="0.3">
      <c r="A4" s="57" t="s">
        <v>2318</v>
      </c>
      <c r="B4" s="54">
        <v>5</v>
      </c>
      <c r="C4" s="51">
        <f>(SUMIF(CBC!$A$2:$A$800,5,CBC!Q2:Q800))</f>
        <v>0</v>
      </c>
      <c r="D4" s="127">
        <f>(SUMIF(CBC!$A$2:$A$800,5,CBC!R2:R800))</f>
        <v>0</v>
      </c>
      <c r="E4" s="51">
        <f>(SUMIF(CBC!$A$2:$A$800,5,CBC!S2:S800))</f>
        <v>0</v>
      </c>
      <c r="F4" s="51">
        <f>(SUMIF(CBC!$A$2:$A$800,5,CBC!T2:T800))</f>
        <v>0</v>
      </c>
      <c r="G4" s="51">
        <f>(SUMIF(CBC!$A$2:$A$800,5,CBC!U2:U800))</f>
        <v>0</v>
      </c>
      <c r="H4" s="51">
        <f>(SUMIF(CBC!$A$2:$A$800,5,CBC!V2:V800))</f>
        <v>0</v>
      </c>
      <c r="I4" s="51">
        <v>0</v>
      </c>
      <c r="J4" s="51">
        <f>(SUMIF(CBC!$A$2:$A$800,5,CBC!X2:X800))-SUM(J2:J3)</f>
        <v>49</v>
      </c>
      <c r="K4" s="51">
        <f>(SUMIF(CBC!$A$2:$A$800,5,CBC!Y2:Y800))-SUM(K2:K3)</f>
        <v>68</v>
      </c>
      <c r="L4" s="51">
        <f>(SUMIF(CBC!$A$2:$A$800,5,CBC!Z2:Z800))-SUM(L2:L3)</f>
        <v>68</v>
      </c>
      <c r="M4" s="51">
        <f>(SUMIF(CBC!$A$2:$A$800,5,CBC!AA2:AA800))-SUM(M2:M3)</f>
        <v>68</v>
      </c>
      <c r="N4" s="51">
        <f>(SUMIF(CBC!$A$2:$A$800,5,CBC!AB2:AB800))-SUM(N2:N3)</f>
        <v>68</v>
      </c>
      <c r="O4" s="51">
        <f>(SUMIF(CBC!$A$2:$A$800,5,CBC!AC2:AC800))-SUM(O2:O3)</f>
        <v>68</v>
      </c>
      <c r="P4" s="51">
        <f>(SUMIF(CBC!$A$2:$A$800,5,CBC!AD2:AD800))-SUM(P2:P3)</f>
        <v>68</v>
      </c>
      <c r="Q4" s="51">
        <f>(SUMIF(CBC!$A$2:$A$800,5,CBC!AE2:AE800))-SUM(Q2:Q3)</f>
        <v>68</v>
      </c>
      <c r="R4" s="51">
        <f>(SUMIF(CBC!$A$2:$A$800,5,CBC!AF2:AF800))-SUM(R2:R3)</f>
        <v>68</v>
      </c>
      <c r="S4" s="51">
        <f>(SUMIF(CBC!$A$2:$A$800,5,CBC!AG2:AG800))-SUM(S2:S3)</f>
        <v>68</v>
      </c>
      <c r="T4" s="51">
        <f>(SUMIF(CBC!$A$2:$A$800,5,CBC!AH2:AH800))-SUM(T2:T3)</f>
        <v>68</v>
      </c>
      <c r="U4" s="51">
        <f>(SUMIF(CBC!$A$2:$A$800,5,CBC!AI2:AI800))-SUM(U2:U3)</f>
        <v>68</v>
      </c>
      <c r="V4" s="51">
        <f>(SUMIF(CBC!$A$2:$A$800,5,CBC!AJ2:AJ800))-SUM(V2:V3)</f>
        <v>68</v>
      </c>
      <c r="W4" s="222">
        <f>SUM(C4:V4)</f>
        <v>865</v>
      </c>
      <c r="X4" s="41"/>
      <c r="Z4" s="41"/>
      <c r="AA4" s="189"/>
    </row>
    <row r="5" spans="1:27" ht="15" x14ac:dyDescent="0.25">
      <c r="A5" s="55" t="s">
        <v>2326</v>
      </c>
      <c r="B5" s="52" t="s">
        <v>2328</v>
      </c>
      <c r="C5" s="50">
        <f>(SUMIF(CBC!$A$2:$A$800,1.12,CBC!Q2:Q800))+(SUMIF(CBC!$A$2:$A$800,1.22,CBC!Q2:Q800))</f>
        <v>-33</v>
      </c>
      <c r="D5" s="125">
        <f>(SUMIF(CBC!$A$2:$A$800,1.12,CBC!R2:R800))+(SUMIF(CBC!$A$2:$A$800,1.22,CBC!R2:R800))</f>
        <v>211</v>
      </c>
      <c r="E5" s="50">
        <f>(SUMIF(CBC!$A$2:$A$800,1.12,CBC!S2:S800))+(SUMIF(CBC!$A$2:$A$800,1.22,CBC!S2:S800))</f>
        <v>341</v>
      </c>
      <c r="F5" s="50">
        <f>(SUMIF(CBC!$A$2:$A$800,1.12,CBC!T2:T800))+(SUMIF(CBC!$A$2:$A$800,1.22,CBC!T2:T800))</f>
        <v>253</v>
      </c>
      <c r="G5" s="50">
        <f>(SUMIF(CBC!$A$2:$A$800,1.12,CBC!U2:U800))+(SUMIF(CBC!$A$2:$A$800,1.22,CBC!U2:U800))</f>
        <v>314</v>
      </c>
      <c r="H5" s="50">
        <f>(SUMIF(CBC!$A$2:$A$800,1.12,CBC!V2:V800))+(SUMIF(CBC!$A$2:$A$800,1.22,CBC!V2:V800))</f>
        <v>275</v>
      </c>
      <c r="I5" s="50">
        <f>(SUMIF(CBC!$A$2:$A$800,1.12,CBC!W2:W800))+(SUMIF(CBC!$A$2:$A$800,1.22,CBC!W2:W800))</f>
        <v>284</v>
      </c>
      <c r="J5" s="50">
        <f>(SUMIF(CBC!$A$2:$A$800,1.12,CBC!X2:X800))+(SUMIF(CBC!$A$2:$A$800,1.22,CBC!X2:X800))</f>
        <v>174</v>
      </c>
      <c r="K5" s="50">
        <f>(SUMIF(CBC!$A$2:$A$800,1.12,CBC!Y2:Y800))+(SUMIF(CBC!$A$2:$A$800,1.22,CBC!Y2:Y800))</f>
        <v>100</v>
      </c>
      <c r="L5" s="50">
        <f>(SUMIF(CBC!$A$2:$A$800,1.12,CBC!Z2:Z800))+(SUMIF(CBC!$A$2:$A$800,1.22,CBC!Z2:Z800))</f>
        <v>100</v>
      </c>
      <c r="M5" s="50">
        <f>(SUMIF(CBC!$A$2:$A$800,1.12,CBC!AA2:AA800))+(SUMIF(CBC!$A$2:$A$800,1.22,CBC!AA2:AA800))</f>
        <v>84</v>
      </c>
      <c r="N5" s="50">
        <f>(SUMIF(CBC!$A$2:$A$800,1.12,CBC!AB2:AB800))+(SUMIF(CBC!$A$2:$A$800,1.22,CBC!AB2:AB800))</f>
        <v>25</v>
      </c>
      <c r="O5" s="50">
        <f>(SUMIF(CBC!$A$2:$A$800,1.12,CBC!AC2:AC800))+(SUMIF(CBC!$A$2:$A$800,1.22,CBC!AC2:AC800))</f>
        <v>0</v>
      </c>
      <c r="P5" s="50">
        <f>(SUMIF(CBC!$A$2:$A$800,1.12,CBC!AD2:AD800))+(SUMIF(CBC!$A$2:$A$800,1.22,CBC!AD2:AD800))</f>
        <v>0</v>
      </c>
      <c r="Q5" s="50">
        <f>(SUMIF(CBC!$A$2:$A$800,1.12,CBC!AE2:AE800))+(SUMIF(CBC!$A$2:$A$800,1.22,CBC!AE2:AE800))</f>
        <v>0</v>
      </c>
      <c r="R5" s="50">
        <f>(SUMIF(CBC!$A$2:$A$800,1.12,CBC!AF2:AF800))+(SUMIF(CBC!$A$2:$A$800,1.22,CBC!AF2:AF800))</f>
        <v>0</v>
      </c>
      <c r="S5" s="50">
        <f>(SUMIF(CBC!$A$2:$A$800,1.12,CBC!AG2:AG800))+(SUMIF(CBC!$A$2:$A$800,1.22,CBC!AG2:AG800))</f>
        <v>0</v>
      </c>
      <c r="T5" s="50">
        <f>(SUMIF(CBC!$A$2:$A$800,1.12,CBC!AH2:AH800))+(SUMIF(CBC!$A$2:$A$800,1.22,CBC!AH2:AH800))</f>
        <v>0</v>
      </c>
      <c r="U5" s="50">
        <f>(SUMIF(CBC!$A$2:$A$800,1.12,CBC!AI2:AI800))+(SUMIF(CBC!$A$2:$A$800,1.22,CBC!AI2:AI800))</f>
        <v>0</v>
      </c>
      <c r="V5" s="50">
        <f>(SUMIF(CBC!$A$2:$A$800,1.12,CBC!AJ2:AJ800))+(SUMIF(CBC!$A$2:$A$800,1.22,CBC!AJ2:AJ800))</f>
        <v>0</v>
      </c>
      <c r="W5" s="220">
        <f t="shared" si="0"/>
        <v>2128</v>
      </c>
      <c r="X5" s="41"/>
      <c r="Z5" s="41"/>
      <c r="AA5" s="189"/>
    </row>
    <row r="6" spans="1:27" ht="15" x14ac:dyDescent="0.25">
      <c r="A6" s="56" t="s">
        <v>2320</v>
      </c>
      <c r="B6" s="53">
        <v>1.32</v>
      </c>
      <c r="C6" s="39">
        <f>(SUMIF(CBC!$A$2:$A$800,1.32,CBC!Q2:Q800))</f>
        <v>0</v>
      </c>
      <c r="D6" s="126">
        <f>(SUMIF(CBC!$A$2:$A$800,1.32,CBC!R2:R800))</f>
        <v>0</v>
      </c>
      <c r="E6" s="39">
        <f>(SUMIF(CBC!$A$2:$A$800,1.32,CBC!S2:S800))</f>
        <v>0</v>
      </c>
      <c r="F6" s="39">
        <f>(SUMIF(CBC!$A$2:$A$800,1.32,CBC!T2:T800))</f>
        <v>0</v>
      </c>
      <c r="G6" s="39">
        <f>(SUMIF(CBC!$A$2:$A$800,1.32,CBC!U2:U800))</f>
        <v>0</v>
      </c>
      <c r="H6" s="39">
        <f>(SUMIF(CBC!$A$2:$A$800,1.32,CBC!V2:V800))</f>
        <v>168</v>
      </c>
      <c r="I6" s="39">
        <f>(SUMIF(CBC!$A$2:$A$800,1.32,CBC!W2:W800))</f>
        <v>59</v>
      </c>
      <c r="J6" s="39">
        <f>(SUMIF(CBC!$A$2:$A$800,1.32,CBC!X2:X800))</f>
        <v>137</v>
      </c>
      <c r="K6" s="39">
        <f>(SUMIF(CBC!$A$2:$A$800,1.32,CBC!Y2:Y800))</f>
        <v>205</v>
      </c>
      <c r="L6" s="39">
        <f>(SUMIF(CBC!$A$2:$A$800,1.32,CBC!Z2:Z800))</f>
        <v>114</v>
      </c>
      <c r="M6" s="39">
        <f>(SUMIF(CBC!$A$2:$A$800,1.32,CBC!AA2:AA800))</f>
        <v>50</v>
      </c>
      <c r="N6" s="39">
        <f>(SUMIF(CBC!$A$2:$A$800,1.32,CBC!AB2:AB800))</f>
        <v>75</v>
      </c>
      <c r="O6" s="39">
        <f>(SUMIF(CBC!$A$2:$A$800,1.32,CBC!AC2:AC800))</f>
        <v>100</v>
      </c>
      <c r="P6" s="39">
        <f>(SUMIF(CBC!$A$2:$A$800,1.32,CBC!AD2:AD800))</f>
        <v>100</v>
      </c>
      <c r="Q6" s="39">
        <f>(SUMIF(CBC!$A$2:$A$800,1.32,CBC!AE2:AE800))</f>
        <v>70</v>
      </c>
      <c r="R6" s="39">
        <f>(SUMIF(CBC!$A$2:$A$800,1.32,CBC!AF2:AF800))</f>
        <v>0</v>
      </c>
      <c r="S6" s="39">
        <f>(SUMIF(CBC!$A$2:$A$800,1.32,CBC!AG2:AG800))</f>
        <v>0</v>
      </c>
      <c r="T6" s="39">
        <f>(SUMIF(CBC!$A$2:$A$800,1.32,CBC!AH2:AH800))</f>
        <v>0</v>
      </c>
      <c r="U6" s="39">
        <f>(SUMIF(CBC!$A$2:$A$800,1.32,CBC!AI2:AI800))</f>
        <v>0</v>
      </c>
      <c r="V6" s="39">
        <f>(SUMIF(CBC!$A$2:$A$800,1.32,CBC!AJ2:AJ800))</f>
        <v>0</v>
      </c>
      <c r="W6" s="221">
        <f t="shared" si="0"/>
        <v>1078</v>
      </c>
      <c r="X6" s="41"/>
      <c r="Z6" s="41"/>
      <c r="AA6" s="189"/>
    </row>
    <row r="7" spans="1:27" ht="15" x14ac:dyDescent="0.25">
      <c r="A7" s="56" t="s">
        <v>1365</v>
      </c>
      <c r="B7" s="53">
        <v>2</v>
      </c>
      <c r="C7" s="39">
        <f>(SUMIF(CBC!$A$2:$A$800,2,CBC!Q2:Q800))</f>
        <v>0</v>
      </c>
      <c r="D7" s="126">
        <f>(SUMIF(CBC!$A$2:$A$800,2,CBC!R2:R800))</f>
        <v>0</v>
      </c>
      <c r="E7" s="39">
        <f>(SUMIF(CBC!$A$2:$A$800,2,CBC!S2:S800))</f>
        <v>0</v>
      </c>
      <c r="F7" s="39">
        <f>(SUMIF(CBC!$A$2:$A$800,2,CBC!T2:T800))</f>
        <v>0</v>
      </c>
      <c r="G7" s="39">
        <f>(SUMIF(CBC!$A$2:$A$800,2,CBC!U2:U800))</f>
        <v>0</v>
      </c>
      <c r="H7" s="39">
        <f>(SUMIF(CBC!$A$2:$A$800,2,CBC!V2:V800))</f>
        <v>0</v>
      </c>
      <c r="I7" s="39">
        <f>(SUMIF(CBC!$A$2:$A$800,2,CBC!W2:W800))</f>
        <v>0</v>
      </c>
      <c r="J7" s="39">
        <f>(SUMIF(CBC!$A$2:$A$800,2,CBC!X2:X800))</f>
        <v>0</v>
      </c>
      <c r="K7" s="39">
        <f>(SUMIF(CBC!$A$2:$A$800,2,CBC!Y2:Y800))</f>
        <v>0</v>
      </c>
      <c r="L7" s="39">
        <f>(SUMIF(CBC!$A$2:$A$800,2,CBC!Z2:Z800))</f>
        <v>0</v>
      </c>
      <c r="M7" s="39">
        <f>(SUMIF(CBC!$A$2:$A$800,2,CBC!AA2:AA800))</f>
        <v>0</v>
      </c>
      <c r="N7" s="39">
        <f>(SUMIF(CBC!$A$2:$A$800,2,CBC!AB2:AB800))</f>
        <v>0</v>
      </c>
      <c r="O7" s="39">
        <f>(SUMIF(CBC!$A$2:$A$800,2,CBC!AC2:AC800))</f>
        <v>0</v>
      </c>
      <c r="P7" s="39">
        <f>(SUMIF(CBC!$A$2:$A$800,2,CBC!AD2:AD800))</f>
        <v>0</v>
      </c>
      <c r="Q7" s="39">
        <f>(SUMIF(CBC!$A$2:$A$800,2,CBC!AE2:AE800))</f>
        <v>0</v>
      </c>
      <c r="R7" s="39">
        <f>(SUMIF(CBC!$A$2:$A$800,2,CBC!AF2:AF800))</f>
        <v>0</v>
      </c>
      <c r="S7" s="39">
        <f>(SUMIF(CBC!$A$2:$A$800,2,CBC!AG2:AG800))</f>
        <v>0</v>
      </c>
      <c r="T7" s="39">
        <f>(SUMIF(CBC!$A$2:$A$800,2,CBC!AH2:AH800))</f>
        <v>0</v>
      </c>
      <c r="U7" s="39">
        <f>(SUMIF(CBC!$A$2:$A$800,2,CBC!AI2:AI800))</f>
        <v>0</v>
      </c>
      <c r="V7" s="39">
        <f>(SUMIF(CBC!$A$2:$A$800,2,CBC!AJ2:AJ800))</f>
        <v>10</v>
      </c>
      <c r="W7" s="221">
        <f t="shared" si="0"/>
        <v>10</v>
      </c>
      <c r="X7" s="41"/>
      <c r="Z7" s="41"/>
      <c r="AA7" s="189"/>
    </row>
    <row r="8" spans="1:27" ht="15" x14ac:dyDescent="0.25">
      <c r="A8" s="61" t="s">
        <v>1369</v>
      </c>
      <c r="B8" s="62" t="s">
        <v>2324</v>
      </c>
      <c r="C8" s="63">
        <f>(SUMIF(CBC!$A$2:$A$800,3.42,CBC!Q2:Q800))</f>
        <v>0</v>
      </c>
      <c r="D8" s="128">
        <f>(SUMIF(CBC!$A$2:$A$800,3.42,CBC!R2:R800))</f>
        <v>0</v>
      </c>
      <c r="E8" s="63">
        <f>(SUMIF(CBC!$A$2:$A$800,3.42,CBC!S2:S800))</f>
        <v>0</v>
      </c>
      <c r="F8" s="63">
        <f>(SUMIF(CBC!$A$2:$A$800,3.42,CBC!T2:T800))</f>
        <v>0</v>
      </c>
      <c r="G8" s="63">
        <f>(SUMIF(CBC!$A$2:$A$800,3.42,CBC!U2:U800))</f>
        <v>0</v>
      </c>
      <c r="H8" s="63">
        <f>(SUMIF(CBC!$A$2:$A$800,3.42,CBC!V2:V800))</f>
        <v>0</v>
      </c>
      <c r="I8" s="63">
        <f>(SUMIF(CBC!$A$2:$A$800,3.42,CBC!W2:W800))</f>
        <v>30</v>
      </c>
      <c r="J8" s="63">
        <f>(SUMIF(CBC!$A$2:$A$800,3.42,CBC!X2:X800))</f>
        <v>50</v>
      </c>
      <c r="K8" s="63">
        <f>(SUMIF(CBC!$A$2:$A$800,3.42,CBC!Y2:Y800))</f>
        <v>60</v>
      </c>
      <c r="L8" s="63">
        <f>(SUMIF(CBC!$A$2:$A$800,3.42,CBC!Z2:Z800))</f>
        <v>185</v>
      </c>
      <c r="M8" s="63">
        <f>(SUMIF(CBC!$A$2:$A$800,3.42,CBC!AA2:AA800))</f>
        <v>244</v>
      </c>
      <c r="N8" s="63">
        <f>(SUMIF(CBC!$A$2:$A$800,3.42,CBC!AB2:AB800))</f>
        <v>81</v>
      </c>
      <c r="O8" s="63">
        <f>(SUMIF(CBC!$A$2:$A$800,3.42,CBC!AC2:AC800))</f>
        <v>70</v>
      </c>
      <c r="P8" s="63">
        <f>(SUMIF(CBC!$A$2:$A$800,3.42,CBC!AD2:AD800))</f>
        <v>50</v>
      </c>
      <c r="Q8" s="63">
        <f>(SUMIF(CBC!$A$2:$A$800,3.42,CBC!AE2:AE800))</f>
        <v>50</v>
      </c>
      <c r="R8" s="63">
        <f>(SUMIF(CBC!$A$2:$A$800,3.42,CBC!AF2:AF800))</f>
        <v>72</v>
      </c>
      <c r="S8" s="63">
        <f>(SUMIF(CBC!$A$2:$A$800,3.42,CBC!AG2:AG800))</f>
        <v>15</v>
      </c>
      <c r="T8" s="63">
        <f>(SUMIF(CBC!$A$2:$A$800,3.42,CBC!AH2:AH800))</f>
        <v>25</v>
      </c>
      <c r="U8" s="63">
        <f>(SUMIF(CBC!$A$2:$A$800,3.42,CBC!AI2:AI800))</f>
        <v>11</v>
      </c>
      <c r="V8" s="63">
        <f>(SUMIF(CBC!$A$2:$A$800,3.42,CBC!AJ2:AJ800))</f>
        <v>14</v>
      </c>
      <c r="W8" s="223">
        <f>SUM(C8:V8)</f>
        <v>957</v>
      </c>
      <c r="X8" s="41"/>
      <c r="Z8" s="41"/>
      <c r="AA8" s="189"/>
    </row>
    <row r="9" spans="1:27" s="171" customFormat="1" x14ac:dyDescent="0.2">
      <c r="A9" s="61" t="s">
        <v>3415</v>
      </c>
      <c r="B9" s="62">
        <v>3.32</v>
      </c>
      <c r="C9" s="151">
        <f>(SUMIF(CBC!$A$2:$A$800,3.32,CBC!Q2:Q800))</f>
        <v>0</v>
      </c>
      <c r="D9" s="151">
        <f>(SUMIF(CBC!$A$2:$A$800,3.32,CBC!R2:R800))</f>
        <v>0</v>
      </c>
      <c r="E9" s="151">
        <f>(SUMIF(CBC!$A$2:$A$800,3.32,CBC!S2:S800))</f>
        <v>0</v>
      </c>
      <c r="F9" s="151">
        <f>(SUMIF(CBC!$A$2:$A$800,3.32,CBC!T2:T800))</f>
        <v>0</v>
      </c>
      <c r="G9" s="151">
        <f>(SUMIF(CBC!$A$2:$A$800,3.32,CBC!U2:U800))</f>
        <v>0</v>
      </c>
      <c r="H9" s="151">
        <f>(SUMIF(CBC!$A$2:$A$800,3.32,CBC!V2:V800))</f>
        <v>0</v>
      </c>
      <c r="I9" s="151">
        <f>(SUMIF(CBC!$A$2:$A$800,3.32,CBC!W2:W800))</f>
        <v>0</v>
      </c>
      <c r="J9" s="151">
        <f>(SUMIF(CBC!$A$2:$A$800,3.32,CBC!X2:X800))</f>
        <v>11</v>
      </c>
      <c r="K9" s="151">
        <f>(SUMIF(CBC!$A$2:$A$800,3.32,CBC!Y2:Y800))</f>
        <v>0</v>
      </c>
      <c r="L9" s="151">
        <f>(SUMIF(CBC!$A$2:$A$800,3.32,CBC!Z2:Z800))</f>
        <v>20</v>
      </c>
      <c r="M9" s="151">
        <f>(SUMIF(CBC!$A$2:$A$800,3.32,CBC!AA2:AA800))</f>
        <v>25</v>
      </c>
      <c r="N9" s="151">
        <f>(SUMIF(CBC!$A$2:$A$800,3.32,CBC!AB2:AB800))</f>
        <v>33</v>
      </c>
      <c r="O9" s="151">
        <f>(SUMIF(CBC!$A$2:$A$800,3.32,CBC!AC2:AC800))</f>
        <v>0</v>
      </c>
      <c r="P9" s="151">
        <f>(SUMIF(CBC!$A$2:$A$800,3.32,CBC!AD2:AD800))</f>
        <v>0</v>
      </c>
      <c r="Q9" s="151">
        <f>(SUMIF(CBC!$A$2:$A$800,3.32,CBC!AE2:AE800))</f>
        <v>0</v>
      </c>
      <c r="R9" s="151">
        <f>(SUMIF(CBC!$A$2:$A$800,3.32,CBC!AF2:AF800))</f>
        <v>0</v>
      </c>
      <c r="S9" s="151">
        <f>(SUMIF(CBC!$A$2:$A$800,3.32,CBC!AG2:AG800))</f>
        <v>0</v>
      </c>
      <c r="T9" s="151">
        <f>(SUMIF(CBC!$A$2:$A$800,3.32,CBC!AH2:AH800))</f>
        <v>0</v>
      </c>
      <c r="U9" s="151">
        <f>(SUMIF(CBC!$A$2:$A$800,3.32,CBC!AI2:AI800))</f>
        <v>0</v>
      </c>
      <c r="V9" s="151">
        <f>(SUMIF(CBC!$A$2:$A$800,3.32,CBC!AJ2:AJ800))</f>
        <v>0</v>
      </c>
      <c r="W9" s="224">
        <f>SUM(C9:V9)</f>
        <v>89</v>
      </c>
      <c r="X9" s="177"/>
      <c r="Z9" s="177"/>
      <c r="AA9" s="189"/>
    </row>
    <row r="10" spans="1:27" ht="13.5" thickBot="1" x14ac:dyDescent="0.25">
      <c r="A10" s="57" t="s">
        <v>2430</v>
      </c>
      <c r="B10" s="54">
        <v>6.1</v>
      </c>
      <c r="C10" s="51">
        <f>(SUMIF(SAs!$A$2:$A$9,6.1,SAs!Q2:Q599))</f>
        <v>0</v>
      </c>
      <c r="D10" s="127">
        <f>(SUMIF(SAs!$A$2:$A$9,6.1,SAs!R2:R599))</f>
        <v>0</v>
      </c>
      <c r="E10" s="51">
        <f>(SUMIF(SAs!$A$2:$A$9,6.1,SAs!S2:S599))</f>
        <v>0</v>
      </c>
      <c r="F10" s="51">
        <f>(SUMIF(SAs!$A$2:$A$9,6.1,SAs!T2:T599))</f>
        <v>0</v>
      </c>
      <c r="G10" s="51">
        <f>(SUMIF(SAs!$A$2:$A$9,6.1,SAs!U2:U599))</f>
        <v>0</v>
      </c>
      <c r="H10" s="51">
        <f>(SUMIF(SAs!$A$2:$A$9,6.1,SAs!V2:V599))</f>
        <v>0</v>
      </c>
      <c r="I10" s="51">
        <f>(SUMIF(SAs!$A$2:$A$11,6.1,SAs!W2:W599))</f>
        <v>75</v>
      </c>
      <c r="J10" s="150">
        <f>(SUMIF(SAs!$A$2:$A$11,6.1,SAs!X2:X599))</f>
        <v>340</v>
      </c>
      <c r="K10" s="150">
        <f>(SUMIF(SAs!$A$2:$A$11,6.1,SAs!Y2:Y599))</f>
        <v>310</v>
      </c>
      <c r="L10" s="150">
        <f>(SUMIF(SAs!$A$2:$A$11,6.1,SAs!Z2:Z599))</f>
        <v>310</v>
      </c>
      <c r="M10" s="150">
        <f>(SUMIF(SAs!$A$2:$A$11,6.1,SAs!AA2:AA599))</f>
        <v>335</v>
      </c>
      <c r="N10" s="150">
        <f>(SUMIF(SAs!$A$2:$A$11,6.1,SAs!AB2:AB599))</f>
        <v>360</v>
      </c>
      <c r="O10" s="150">
        <f>(SUMIF(SAs!$A$2:$A$11,6.1,SAs!AC2:AC599))</f>
        <v>360</v>
      </c>
      <c r="P10" s="150">
        <f>(SUMIF(SAs!$A$2:$A$11,6.1,SAs!AD2:AD599))</f>
        <v>485</v>
      </c>
      <c r="Q10" s="150">
        <f>(SUMIF(SAs!$A$2:$A$11,6.1,SAs!AE2:AE599))</f>
        <v>580</v>
      </c>
      <c r="R10" s="150">
        <f>(SUMIF(SAs!$A$2:$A$11,6.1,SAs!AF2:AF599))</f>
        <v>580</v>
      </c>
      <c r="S10" s="150">
        <f>(SUMIF(SAs!$A$2:$A$11,6.1,SAs!AG2:AG599))</f>
        <v>510</v>
      </c>
      <c r="T10" s="150">
        <f>(SUMIF(SAs!$A$2:$A$11,6.1,SAs!AH2:AH599))</f>
        <v>380</v>
      </c>
      <c r="U10" s="150">
        <f>(SUMIF(SAs!$A$2:$A$11,6.1,SAs!AI2:AI599))</f>
        <v>380</v>
      </c>
      <c r="V10" s="150">
        <f>(SUMIF(SAs!$A$2:$A$11,6.1,SAs!AJ2:AJ599))</f>
        <v>380</v>
      </c>
      <c r="W10" s="65">
        <f t="shared" si="0"/>
        <v>5385</v>
      </c>
      <c r="X10" s="41"/>
      <c r="AA10" s="189"/>
    </row>
    <row r="11" spans="1:27" x14ac:dyDescent="0.2">
      <c r="A11" s="17" t="s">
        <v>2365</v>
      </c>
      <c r="B11" s="47"/>
      <c r="C11" s="39">
        <f>SUM(C2:C10)</f>
        <v>33</v>
      </c>
      <c r="D11" s="126">
        <f t="shared" ref="D11:L11" si="1">SUM(D2:D10)</f>
        <v>267</v>
      </c>
      <c r="E11" s="39">
        <f t="shared" si="1"/>
        <v>413</v>
      </c>
      <c r="F11" s="39">
        <f t="shared" si="1"/>
        <v>316</v>
      </c>
      <c r="G11" s="39">
        <f t="shared" si="1"/>
        <v>397</v>
      </c>
      <c r="H11" s="39">
        <f>SUM(H2:H10)</f>
        <v>526</v>
      </c>
      <c r="I11" s="39">
        <f>SUM(I2:I10)</f>
        <v>490</v>
      </c>
      <c r="J11" s="39">
        <f t="shared" si="1"/>
        <v>780</v>
      </c>
      <c r="K11" s="39">
        <f t="shared" si="1"/>
        <v>743</v>
      </c>
      <c r="L11" s="39">
        <f t="shared" si="1"/>
        <v>797</v>
      </c>
      <c r="M11" s="39">
        <f t="shared" ref="M11:V11" si="2">SUM(M2:M10)</f>
        <v>806</v>
      </c>
      <c r="N11" s="39">
        <f t="shared" si="2"/>
        <v>642</v>
      </c>
      <c r="O11" s="39">
        <f t="shared" si="2"/>
        <v>598</v>
      </c>
      <c r="P11" s="39">
        <f t="shared" si="2"/>
        <v>703</v>
      </c>
      <c r="Q11" s="39">
        <f t="shared" si="2"/>
        <v>768</v>
      </c>
      <c r="R11" s="39">
        <f t="shared" si="2"/>
        <v>720</v>
      </c>
      <c r="S11" s="39">
        <f t="shared" si="2"/>
        <v>593</v>
      </c>
      <c r="T11" s="39">
        <f t="shared" si="2"/>
        <v>473</v>
      </c>
      <c r="U11" s="39">
        <f t="shared" si="2"/>
        <v>459</v>
      </c>
      <c r="V11" s="39">
        <f t="shared" si="2"/>
        <v>472</v>
      </c>
      <c r="W11" s="39">
        <f>SUM(C11:V11)</f>
        <v>10996</v>
      </c>
    </row>
    <row r="12" spans="1:27" x14ac:dyDescent="0.2">
      <c r="A12" s="212" t="s">
        <v>2751</v>
      </c>
      <c r="B12" s="210"/>
      <c r="C12" s="211">
        <v>450</v>
      </c>
      <c r="D12" s="211">
        <v>450</v>
      </c>
      <c r="E12" s="211">
        <v>450</v>
      </c>
      <c r="F12" s="211">
        <v>450</v>
      </c>
      <c r="G12" s="211">
        <v>450</v>
      </c>
      <c r="H12" s="211">
        <v>450</v>
      </c>
      <c r="I12" s="211">
        <v>450</v>
      </c>
      <c r="J12" s="211">
        <v>450</v>
      </c>
      <c r="K12" s="211">
        <v>450</v>
      </c>
      <c r="L12" s="211">
        <v>450</v>
      </c>
      <c r="M12" s="211">
        <v>450</v>
      </c>
      <c r="N12" s="211">
        <v>663</v>
      </c>
      <c r="O12" s="211">
        <v>663</v>
      </c>
      <c r="P12" s="211">
        <v>663</v>
      </c>
      <c r="Q12" s="211">
        <v>663</v>
      </c>
      <c r="R12" s="211">
        <v>663</v>
      </c>
      <c r="S12" s="211">
        <v>663</v>
      </c>
      <c r="T12" s="211">
        <v>663</v>
      </c>
      <c r="U12" s="211">
        <v>663</v>
      </c>
      <c r="V12" s="211">
        <v>663</v>
      </c>
      <c r="W12" s="211">
        <f>SUM(C12:V12)</f>
        <v>10917</v>
      </c>
    </row>
    <row r="13" spans="1:27" s="146" customFormat="1" x14ac:dyDescent="0.2">
      <c r="A13" s="18"/>
      <c r="B13" s="179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AA13" s="294"/>
    </row>
    <row r="14" spans="1:27" ht="38.25" x14ac:dyDescent="0.2">
      <c r="G14" s="37" t="s">
        <v>2666</v>
      </c>
      <c r="H14" s="174" t="s">
        <v>20</v>
      </c>
      <c r="I14" s="87" t="s">
        <v>21</v>
      </c>
      <c r="J14" s="38" t="s">
        <v>22</v>
      </c>
      <c r="K14" s="38" t="s">
        <v>23</v>
      </c>
      <c r="L14" s="38" t="s">
        <v>24</v>
      </c>
      <c r="M14" s="175" t="s">
        <v>25</v>
      </c>
      <c r="N14" s="37" t="s">
        <v>26</v>
      </c>
      <c r="O14" s="37" t="s">
        <v>2667</v>
      </c>
      <c r="P14" s="7"/>
      <c r="Q14" s="7"/>
      <c r="R14" s="7"/>
      <c r="S14" s="7"/>
      <c r="T14" s="7"/>
      <c r="U14" s="7"/>
      <c r="V14" s="7"/>
      <c r="AA14" s="7"/>
    </row>
    <row r="15" spans="1:27" ht="25.5" x14ac:dyDescent="0.2">
      <c r="A15" s="15" t="s">
        <v>2408</v>
      </c>
      <c r="B15" s="172"/>
      <c r="C15" s="257" t="s">
        <v>2350</v>
      </c>
      <c r="D15" s="257" t="s">
        <v>2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V15" s="7"/>
    </row>
    <row r="16" spans="1:27" x14ac:dyDescent="0.2">
      <c r="A16" s="176" t="s">
        <v>2664</v>
      </c>
      <c r="B16" s="172"/>
      <c r="C16" s="186" t="s">
        <v>2355</v>
      </c>
      <c r="D16" s="186" t="s">
        <v>2355</v>
      </c>
      <c r="E16" s="198"/>
      <c r="F16" s="198"/>
      <c r="G16" s="198">
        <f>SUM(C2:G10)</f>
        <v>1426</v>
      </c>
      <c r="H16" s="198"/>
      <c r="I16" s="198"/>
      <c r="J16" s="198"/>
      <c r="K16" s="198"/>
      <c r="L16" s="198"/>
      <c r="M16" s="198"/>
      <c r="N16" s="198"/>
      <c r="O16" s="198"/>
      <c r="V16" s="7"/>
    </row>
    <row r="17" spans="1:27" x14ac:dyDescent="0.2">
      <c r="A17" s="172"/>
      <c r="B17" s="172"/>
      <c r="C17" s="186"/>
      <c r="D17" s="186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V17" s="7"/>
    </row>
    <row r="18" spans="1:27" x14ac:dyDescent="0.2">
      <c r="A18" s="137" t="s">
        <v>2406</v>
      </c>
      <c r="B18" s="28"/>
      <c r="C18" s="259"/>
      <c r="D18" s="259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V18" s="7"/>
    </row>
    <row r="19" spans="1:27" x14ac:dyDescent="0.2">
      <c r="A19" s="28" t="s">
        <v>2349</v>
      </c>
      <c r="B19" s="28"/>
      <c r="C19" s="259" t="s">
        <v>2351</v>
      </c>
      <c r="D19" s="259" t="s">
        <v>2355</v>
      </c>
      <c r="E19" s="191"/>
      <c r="F19" s="191"/>
      <c r="G19" s="191"/>
      <c r="H19" s="191">
        <f>H2</f>
        <v>27</v>
      </c>
      <c r="I19" s="191">
        <f>I2</f>
        <v>19</v>
      </c>
      <c r="J19" s="191"/>
      <c r="K19" s="191"/>
      <c r="L19" s="191"/>
      <c r="M19" s="191"/>
      <c r="N19" s="191"/>
      <c r="O19" s="191"/>
      <c r="S19" s="177"/>
      <c r="U19" s="217"/>
      <c r="V19" s="217"/>
      <c r="W19" s="217"/>
      <c r="X19" s="217"/>
    </row>
    <row r="20" spans="1:27" ht="51" x14ac:dyDescent="0.2">
      <c r="A20" s="28" t="s">
        <v>2352</v>
      </c>
      <c r="B20" s="28"/>
      <c r="C20" s="259" t="s">
        <v>3456</v>
      </c>
      <c r="D20" s="259" t="s">
        <v>2405</v>
      </c>
      <c r="E20" s="191"/>
      <c r="F20" s="191"/>
      <c r="G20" s="191"/>
      <c r="H20" s="191">
        <v>26</v>
      </c>
      <c r="I20" s="191">
        <v>22</v>
      </c>
      <c r="J20" s="191">
        <v>15</v>
      </c>
      <c r="K20" s="191">
        <v>8</v>
      </c>
      <c r="L20" s="191">
        <v>2</v>
      </c>
      <c r="M20" s="191">
        <v>1</v>
      </c>
      <c r="N20" s="191">
        <v>1</v>
      </c>
      <c r="O20" s="191">
        <v>1</v>
      </c>
      <c r="S20" s="177"/>
      <c r="U20" s="177"/>
      <c r="V20" s="177"/>
      <c r="W20" s="177"/>
      <c r="X20" s="217"/>
    </row>
    <row r="21" spans="1:27" ht="64.5" x14ac:dyDescent="0.25">
      <c r="A21" s="28" t="s">
        <v>2318</v>
      </c>
      <c r="B21" s="28"/>
      <c r="C21" s="259" t="s">
        <v>2410</v>
      </c>
      <c r="D21" s="259" t="s">
        <v>2404</v>
      </c>
      <c r="E21" s="191"/>
      <c r="F21" s="191"/>
      <c r="G21" s="191"/>
      <c r="H21" s="191"/>
      <c r="I21" s="198"/>
      <c r="J21" s="191">
        <f>68-J20</f>
        <v>53</v>
      </c>
      <c r="K21" s="191">
        <f>68-K20</f>
        <v>60</v>
      </c>
      <c r="L21" s="191">
        <f>68-L20</f>
        <v>66</v>
      </c>
      <c r="M21" s="191">
        <f>68-M20</f>
        <v>67</v>
      </c>
      <c r="N21" s="191">
        <f>68-N20</f>
        <v>67</v>
      </c>
      <c r="O21" s="191">
        <f>SUM(O4:V4)-O20</f>
        <v>543</v>
      </c>
      <c r="R21" s="217"/>
      <c r="S21" s="177"/>
      <c r="T21" s="217"/>
      <c r="U21" s="217"/>
      <c r="V21" s="79"/>
      <c r="W21" s="217"/>
      <c r="X21" s="217"/>
    </row>
    <row r="22" spans="1:27" ht="15" x14ac:dyDescent="0.25">
      <c r="A22" s="15" t="s">
        <v>2409</v>
      </c>
      <c r="B22" s="172"/>
      <c r="C22" s="186"/>
      <c r="D22" s="186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R22" s="217"/>
      <c r="S22" s="177"/>
      <c r="T22" s="217"/>
      <c r="U22" s="177"/>
      <c r="V22" s="79"/>
      <c r="W22" s="217"/>
      <c r="X22" s="217"/>
    </row>
    <row r="23" spans="1:27" ht="15" x14ac:dyDescent="0.25">
      <c r="A23" s="172" t="s">
        <v>2349</v>
      </c>
      <c r="B23" s="172"/>
      <c r="C23" s="259"/>
      <c r="D23" s="186"/>
      <c r="E23" s="198"/>
      <c r="F23" s="198"/>
      <c r="G23" s="198"/>
      <c r="H23" s="198">
        <f t="shared" ref="H23:N25" si="3">H5</f>
        <v>275</v>
      </c>
      <c r="I23" s="198">
        <f t="shared" si="3"/>
        <v>284</v>
      </c>
      <c r="J23" s="198">
        <f t="shared" si="3"/>
        <v>174</v>
      </c>
      <c r="K23" s="198">
        <f t="shared" si="3"/>
        <v>100</v>
      </c>
      <c r="L23" s="198">
        <f t="shared" si="3"/>
        <v>100</v>
      </c>
      <c r="M23" s="198">
        <f t="shared" si="3"/>
        <v>84</v>
      </c>
      <c r="N23" s="198">
        <f t="shared" si="3"/>
        <v>25</v>
      </c>
      <c r="O23" s="198">
        <f>SUM(O5:V5)</f>
        <v>0</v>
      </c>
      <c r="R23" s="217"/>
      <c r="S23" s="177"/>
      <c r="T23" s="217"/>
      <c r="U23" s="177"/>
      <c r="V23" s="79"/>
      <c r="W23" s="217"/>
      <c r="X23" s="217"/>
    </row>
    <row r="24" spans="1:27" ht="15" x14ac:dyDescent="0.25">
      <c r="A24" s="172" t="s">
        <v>2352</v>
      </c>
      <c r="B24" s="172"/>
      <c r="C24" s="259"/>
      <c r="D24" s="186"/>
      <c r="E24" s="198"/>
      <c r="F24" s="198"/>
      <c r="G24" s="198"/>
      <c r="H24" s="198">
        <f t="shared" si="3"/>
        <v>168</v>
      </c>
      <c r="I24" s="198">
        <f t="shared" si="3"/>
        <v>59</v>
      </c>
      <c r="J24" s="198">
        <f t="shared" si="3"/>
        <v>137</v>
      </c>
      <c r="K24" s="198">
        <f t="shared" si="3"/>
        <v>205</v>
      </c>
      <c r="L24" s="198">
        <f t="shared" si="3"/>
        <v>114</v>
      </c>
      <c r="M24" s="198">
        <f t="shared" si="3"/>
        <v>50</v>
      </c>
      <c r="N24" s="198">
        <f t="shared" si="3"/>
        <v>75</v>
      </c>
      <c r="O24" s="198">
        <f>SUM(O6:V6)</f>
        <v>270</v>
      </c>
      <c r="R24" s="217"/>
      <c r="S24" s="177"/>
      <c r="T24" s="217"/>
      <c r="U24" s="177"/>
      <c r="V24" s="79"/>
      <c r="W24" s="217"/>
      <c r="X24" s="217"/>
    </row>
    <row r="25" spans="1:27" ht="15" x14ac:dyDescent="0.25">
      <c r="A25" s="172" t="s">
        <v>2363</v>
      </c>
      <c r="B25" s="172"/>
      <c r="C25" s="259"/>
      <c r="D25" s="186"/>
      <c r="E25" s="198"/>
      <c r="F25" s="198"/>
      <c r="G25" s="198"/>
      <c r="H25" s="198">
        <f t="shared" si="3"/>
        <v>0</v>
      </c>
      <c r="I25" s="198">
        <f t="shared" si="3"/>
        <v>0</v>
      </c>
      <c r="J25" s="198">
        <f t="shared" si="3"/>
        <v>0</v>
      </c>
      <c r="K25" s="198">
        <f t="shared" si="3"/>
        <v>0</v>
      </c>
      <c r="L25" s="198">
        <f t="shared" si="3"/>
        <v>0</v>
      </c>
      <c r="M25" s="198">
        <f t="shared" si="3"/>
        <v>0</v>
      </c>
      <c r="N25" s="198">
        <f t="shared" si="3"/>
        <v>0</v>
      </c>
      <c r="O25" s="198">
        <f>SUM(O7:V7)</f>
        <v>10</v>
      </c>
      <c r="R25" s="217"/>
      <c r="S25" s="177"/>
      <c r="T25" s="217"/>
      <c r="U25" s="177"/>
      <c r="V25" s="79"/>
      <c r="W25" s="217"/>
      <c r="X25" s="217"/>
    </row>
    <row r="26" spans="1:27" ht="42" customHeight="1" x14ac:dyDescent="0.25">
      <c r="A26" s="198" t="s">
        <v>2354</v>
      </c>
      <c r="B26" s="172"/>
      <c r="C26" s="186" t="s">
        <v>2351</v>
      </c>
      <c r="D26" s="186" t="s">
        <v>2362</v>
      </c>
      <c r="E26" s="198"/>
      <c r="F26" s="198"/>
      <c r="G26" s="198"/>
      <c r="H26" s="198">
        <f t="shared" ref="H26:N26" si="4">SUM(H8+H9)</f>
        <v>0</v>
      </c>
      <c r="I26" s="198">
        <f t="shared" si="4"/>
        <v>30</v>
      </c>
      <c r="J26" s="198">
        <f t="shared" si="4"/>
        <v>61</v>
      </c>
      <c r="K26" s="198">
        <f t="shared" si="4"/>
        <v>60</v>
      </c>
      <c r="L26" s="198">
        <f t="shared" si="4"/>
        <v>205</v>
      </c>
      <c r="M26" s="198">
        <f t="shared" si="4"/>
        <v>269</v>
      </c>
      <c r="N26" s="198">
        <f t="shared" si="4"/>
        <v>114</v>
      </c>
      <c r="O26" s="198">
        <f>SUM(O8+P8+Q8+R8+S8+T8+U8+V8)+(O9+P9+Q9+R9+S9+T9+U9+V9)</f>
        <v>307</v>
      </c>
      <c r="R26" s="217"/>
      <c r="S26" s="217"/>
      <c r="T26" s="217"/>
      <c r="U26" s="177"/>
      <c r="V26" s="79"/>
      <c r="W26" s="217"/>
      <c r="X26" s="217"/>
    </row>
    <row r="27" spans="1:27" x14ac:dyDescent="0.2">
      <c r="A27" s="15" t="s">
        <v>2353</v>
      </c>
      <c r="B27" s="187"/>
      <c r="C27" s="186"/>
      <c r="D27" s="186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R27" s="217"/>
      <c r="S27" s="217"/>
      <c r="T27" s="217"/>
      <c r="U27" s="177"/>
      <c r="V27" s="177"/>
      <c r="W27" s="217"/>
      <c r="X27" s="217"/>
      <c r="Y27" s="41"/>
      <c r="Z27" s="41"/>
    </row>
    <row r="28" spans="1:27" ht="25.5" x14ac:dyDescent="0.2">
      <c r="A28" s="11" t="s">
        <v>3448</v>
      </c>
      <c r="B28" s="72" t="s">
        <v>2330</v>
      </c>
      <c r="C28" s="186" t="s">
        <v>2351</v>
      </c>
      <c r="D28" s="186" t="s">
        <v>2407</v>
      </c>
      <c r="E28" s="198"/>
      <c r="F28" s="198"/>
      <c r="G28" s="198"/>
      <c r="H28" s="198">
        <f>(SUMIF(SAs!$D$2:$D$9,$B28,SAs!V$2:V$9))</f>
        <v>0</v>
      </c>
      <c r="I28" s="198">
        <f>(SUMIF(SAs!$D$2:$D$9,$B28,SAs!W$2:W$9))</f>
        <v>0</v>
      </c>
      <c r="J28" s="198">
        <f>(SUMIF(SAs!$D$2:$D$9,$B28,SAs!X$2:X$9))</f>
        <v>60</v>
      </c>
      <c r="K28" s="198">
        <f>(SUMIF(SAs!$D$2:$D$9,$B28,SAs!Y$2:Y$9))</f>
        <v>60</v>
      </c>
      <c r="L28" s="198">
        <f>(SUMIF(SAs!$D$2:$D$9,$B28,SAs!Z$2:Z$9))</f>
        <v>60</v>
      </c>
      <c r="M28" s="198">
        <f>(SUMIF(SAs!$D$2:$D$9,$B28,SAs!AA$2:AA$9))</f>
        <v>60</v>
      </c>
      <c r="N28" s="198">
        <f>(SUMIF(SAs!$D$2:$D$9,$B28,SAs!AB$2:AB$9))</f>
        <v>60</v>
      </c>
      <c r="O28" s="198">
        <f>(SUMIF(SAs!$D$2:$D$9,$B28,SAs!AC$2:AC$9))+(SUMIF(SAs!$D$2:$D$9,$B28,SAs!AD$2:AD$9))+(SUMIF(SAs!$D$2:$D$9,$B28,SAs!AE$2:AE$9))+(SUMIF(SAs!$D$2:$D$9,$B28,SAs!AF$2:AF$9))+(SUMIF(SAs!$D$2:$D$9,$B28,SAs!AG$2:AG$9))+(SUMIF(SAs!$D$2:$D$9,$B28,SAs!AH$2:AH$9))+(SUMIF(SAs!$D$2:$D$9,$B28,SAs!AI$2:AI$9))+(SUMIF(SAs!$D$2:$D$9,$B28,SAs!AJ$2:AJ$9))</f>
        <v>1925</v>
      </c>
      <c r="R28" s="217"/>
      <c r="S28" s="217"/>
      <c r="T28" s="217"/>
      <c r="U28" s="217"/>
    </row>
    <row r="29" spans="1:27" ht="25.5" x14ac:dyDescent="0.2">
      <c r="A29" s="11" t="s">
        <v>3449</v>
      </c>
      <c r="B29" s="72" t="s">
        <v>2331</v>
      </c>
      <c r="C29" s="186" t="s">
        <v>2351</v>
      </c>
      <c r="D29" s="186" t="s">
        <v>2407</v>
      </c>
      <c r="E29" s="198"/>
      <c r="F29" s="198"/>
      <c r="G29" s="198"/>
      <c r="H29" s="198">
        <f>(SUMIF(SAs!$D$2:$D$9,$B29,SAs!V$2:V$9))</f>
        <v>0</v>
      </c>
      <c r="I29" s="198">
        <f>(SUMIF(SAs!$D$2:$D$9,$B29,SAs!W$2:W$9))</f>
        <v>75</v>
      </c>
      <c r="J29" s="198">
        <f>(SUMIF(SAs!$D$2:$D$9,$B29,SAs!X$2:X$9))</f>
        <v>255</v>
      </c>
      <c r="K29" s="198">
        <f>(SUMIF(SAs!$D$2:$D$9,$B29,SAs!Y$2:Y$9))</f>
        <v>200</v>
      </c>
      <c r="L29" s="198">
        <f>(SUMIF(SAs!$D$2:$D$9,$B29,SAs!Z$2:Z$9))</f>
        <v>200</v>
      </c>
      <c r="M29" s="198">
        <f>(SUMIF(SAs!$D$2:$D$9,$B29,SAs!AA$2:AA$9))</f>
        <v>200</v>
      </c>
      <c r="N29" s="198">
        <f>(SUMIF(SAs!$D$2:$D$9,$B29,SAs!AB$2:AB$9))</f>
        <v>200</v>
      </c>
      <c r="O29" s="198">
        <f>(SUMIF(SAs!$D$2:$D$9,$B29,SAs!AC$2:AC$9))+(SUMIF(SAs!$D$2:$D$9,$B29,SAs!AD$2:AD$9))+(SUMIF(SAs!$D$2:$D$9,$B29,SAs!AE$2:AE$9))+(SUMIF(SAs!$D$2:$D$9,$B29,SAs!AF$2:AF$9))+(SUMIF(SAs!$D$2:$D$9,$B29,SAs!AG$2:AG$9))+(SUMIF(SAs!$D$2:$D$9,$B29,SAs!AH$2:AH$9))+(SUMIF(SAs!$D$2:$D$9,$B29,SAs!AI$2:AI$9))+(SUMIF(SAs!$D$2:$D$9,$B29,SAs!AJ$2:AJ$9))</f>
        <v>930</v>
      </c>
    </row>
    <row r="30" spans="1:27" s="217" customFormat="1" ht="25.5" x14ac:dyDescent="0.2">
      <c r="A30" s="11" t="s">
        <v>2424</v>
      </c>
      <c r="B30" s="72" t="s">
        <v>2329</v>
      </c>
      <c r="C30" s="186" t="s">
        <v>2351</v>
      </c>
      <c r="D30" s="186" t="s">
        <v>2407</v>
      </c>
      <c r="E30" s="198"/>
      <c r="F30" s="198"/>
      <c r="G30" s="198"/>
      <c r="H30" s="198">
        <f>(SUMIF(SAs!$D$2:$D$9,$B30,SAs!V$2:V$9))</f>
        <v>0</v>
      </c>
      <c r="I30" s="198">
        <f>(SUMIF(SAs!$D$2:$D$9,$B30,SAs!W$2:W$9))</f>
        <v>0</v>
      </c>
      <c r="J30" s="198">
        <f>(SUMIF(SAs!$D$2:$D$9,$B30,SAs!X$2:X$9))</f>
        <v>25</v>
      </c>
      <c r="K30" s="198">
        <f>(SUMIF(SAs!$D$2:$D$9,$B30,SAs!Y$2:Y$9))</f>
        <v>50</v>
      </c>
      <c r="L30" s="198">
        <f>(SUMIF(SAs!$D$2:$D$9,$B30,SAs!Z$2:Z$9))</f>
        <v>50</v>
      </c>
      <c r="M30" s="198">
        <f>(SUMIF(SAs!$D$2:$D$9,$B30,SAs!AA$2:AA$9))</f>
        <v>75</v>
      </c>
      <c r="N30" s="198">
        <f>(SUMIF(SAs!$D$2:$D$9,$B30,SAs!AB$2:AB$9))</f>
        <v>100</v>
      </c>
      <c r="O30" s="198">
        <f>(SUMIF(SAs!$D$2:$D$9,$B30,SAs!AC$2:AC$9))+(SUMIF(SAs!$D$2:$D$9,$B30,SAs!AD$2:AD$9))+(SUMIF(SAs!$D$2:$D$9,$B30,SAs!AE$2:AE$9))+(SUMIF(SAs!$D$2:$D$9,$B30,SAs!AF$2:AF$9))+(SUMIF(SAs!$D$2:$D$9,$B30,SAs!AG$2:AG$9))+(SUMIF(SAs!$D$2:$D$9,$B30,SAs!AH$2:AH$9))+(SUMIF(SAs!$D$2:$D$9,$B30,SAs!AI$2:AI$9))+(SUMIF(SAs!$D$2:$D$9,$B30,SAs!AJ$2:AJ$9))</f>
        <v>800</v>
      </c>
      <c r="P30" s="177"/>
      <c r="Q30" s="177"/>
      <c r="R30" s="177"/>
      <c r="S30" s="177"/>
      <c r="T30" s="177"/>
      <c r="U30" s="177"/>
      <c r="V30" s="177"/>
      <c r="W30" s="177"/>
      <c r="AA30" s="255"/>
    </row>
    <row r="31" spans="1:27" x14ac:dyDescent="0.2">
      <c r="A31" s="11"/>
      <c r="B31" s="11"/>
      <c r="C31" s="11"/>
      <c r="D31" s="129" t="s">
        <v>2168</v>
      </c>
      <c r="E31" s="198"/>
      <c r="F31" s="198"/>
      <c r="G31" s="176">
        <f t="shared" ref="G31:O31" si="5">SUM(G15:G29)</f>
        <v>1426</v>
      </c>
      <c r="H31" s="176">
        <f t="shared" si="5"/>
        <v>496</v>
      </c>
      <c r="I31" s="176">
        <f t="shared" si="5"/>
        <v>489</v>
      </c>
      <c r="J31" s="176">
        <f t="shared" si="5"/>
        <v>755</v>
      </c>
      <c r="K31" s="176">
        <f t="shared" si="5"/>
        <v>693</v>
      </c>
      <c r="L31" s="176">
        <f t="shared" si="5"/>
        <v>747</v>
      </c>
      <c r="M31" s="176">
        <f t="shared" si="5"/>
        <v>731</v>
      </c>
      <c r="N31" s="176">
        <f t="shared" si="5"/>
        <v>542</v>
      </c>
      <c r="O31" s="176">
        <f t="shared" si="5"/>
        <v>3986</v>
      </c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61" t="s">
        <v>2378</v>
      </c>
      <c r="L32" s="262"/>
      <c r="M32" s="262"/>
      <c r="N32" s="263"/>
      <c r="O32" s="219">
        <f>SUM(H16:O30,G16)</f>
        <v>10965</v>
      </c>
    </row>
    <row r="33" spans="1:23" x14ac:dyDescent="0.2">
      <c r="A33" s="2"/>
      <c r="B33" s="80"/>
    </row>
    <row r="34" spans="1:23" x14ac:dyDescent="0.2">
      <c r="A34" s="2"/>
      <c r="B34" s="80"/>
    </row>
    <row r="35" spans="1:23" ht="40.5" customHeight="1" x14ac:dyDescent="0.2">
      <c r="A35" s="2"/>
      <c r="B35" s="80"/>
      <c r="C35" s="298"/>
      <c r="D35" s="299"/>
      <c r="E35" s="115"/>
      <c r="F35" s="297"/>
      <c r="G35" s="297"/>
      <c r="P35" s="7"/>
    </row>
    <row r="36" spans="1:23" x14ac:dyDescent="0.2">
      <c r="A36" s="40" t="s">
        <v>2379</v>
      </c>
      <c r="B36" s="39"/>
      <c r="C36" s="16"/>
      <c r="D36" s="130"/>
      <c r="E36" s="116"/>
      <c r="F36" s="5"/>
      <c r="G36" s="5"/>
      <c r="H36" s="7"/>
      <c r="P36" s="7"/>
    </row>
    <row r="37" spans="1:23" x14ac:dyDescent="0.2">
      <c r="A37" s="39" t="s">
        <v>2364</v>
      </c>
      <c r="B37" s="39" t="s">
        <v>2380</v>
      </c>
      <c r="C37" s="39">
        <f>SUM(I12:M12)/5</f>
        <v>450</v>
      </c>
      <c r="D37" s="148">
        <f>SUM(I12:M12)/5</f>
        <v>450</v>
      </c>
      <c r="E37" s="116"/>
      <c r="F37" s="42"/>
      <c r="G37" s="42"/>
      <c r="H37" s="7"/>
    </row>
    <row r="38" spans="1:23" x14ac:dyDescent="0.2">
      <c r="A38" s="39" t="s">
        <v>2399</v>
      </c>
      <c r="B38" s="39" t="s">
        <v>2381</v>
      </c>
      <c r="C38" s="39">
        <v>6</v>
      </c>
      <c r="D38" s="131">
        <v>6</v>
      </c>
      <c r="E38" s="116"/>
      <c r="F38" s="42"/>
      <c r="G38" s="42"/>
      <c r="H38" s="7"/>
    </row>
    <row r="39" spans="1:23" x14ac:dyDescent="0.2">
      <c r="A39" s="39" t="s">
        <v>2356</v>
      </c>
      <c r="B39" s="39" t="s">
        <v>3416</v>
      </c>
      <c r="C39" s="39">
        <f>SUM(C12:H12)</f>
        <v>2700</v>
      </c>
      <c r="D39" s="198">
        <f>SUM(D12:I12)</f>
        <v>2700</v>
      </c>
      <c r="E39" s="116"/>
      <c r="F39" s="42"/>
      <c r="G39" s="42"/>
      <c r="H39" s="7"/>
      <c r="I39" s="7"/>
      <c r="J39" s="7"/>
      <c r="K39" s="7"/>
    </row>
    <row r="40" spans="1:23" x14ac:dyDescent="0.2">
      <c r="A40" s="39" t="s">
        <v>2665</v>
      </c>
      <c r="B40" s="39" t="s">
        <v>2382</v>
      </c>
      <c r="C40" s="39">
        <f>SUM(G16:H17)</f>
        <v>1426</v>
      </c>
      <c r="D40" s="131">
        <f>SUM(G15:G17)</f>
        <v>1426</v>
      </c>
      <c r="E40" s="116"/>
      <c r="F40" s="42"/>
      <c r="G40" s="42"/>
      <c r="H40" s="7"/>
    </row>
    <row r="41" spans="1:23" x14ac:dyDescent="0.2">
      <c r="A41" s="39" t="s">
        <v>2754</v>
      </c>
      <c r="B41" s="39" t="s">
        <v>2384</v>
      </c>
      <c r="C41" s="39">
        <f>SUM(H19:H29)</f>
        <v>496</v>
      </c>
      <c r="D41" s="131">
        <f>SUM(H19:H29)</f>
        <v>496</v>
      </c>
      <c r="E41" s="116"/>
      <c r="F41" s="42"/>
      <c r="G41" s="42"/>
      <c r="H41" s="7"/>
      <c r="I41" s="7"/>
      <c r="J41" s="7"/>
      <c r="K41" s="7"/>
    </row>
    <row r="42" spans="1:23" x14ac:dyDescent="0.2">
      <c r="A42" s="39" t="s">
        <v>2390</v>
      </c>
      <c r="B42" s="39" t="s">
        <v>2385</v>
      </c>
      <c r="C42" s="39">
        <f>SUM(C40:C41)</f>
        <v>1922</v>
      </c>
      <c r="D42" s="131">
        <f>SUM(D40:D41)</f>
        <v>1922</v>
      </c>
      <c r="E42" s="117"/>
      <c r="F42" s="42"/>
      <c r="G42" s="42"/>
      <c r="H42" s="7"/>
      <c r="I42" s="7"/>
      <c r="J42" s="7"/>
      <c r="K42" s="7"/>
    </row>
    <row r="43" spans="1:23" x14ac:dyDescent="0.2">
      <c r="A43" s="16"/>
      <c r="B43" s="68"/>
      <c r="C43" s="39"/>
      <c r="D43" s="131"/>
      <c r="E43" s="117"/>
      <c r="F43" s="42"/>
      <c r="G43" s="42"/>
    </row>
    <row r="44" spans="1:23" x14ac:dyDescent="0.2">
      <c r="A44" s="39" t="s">
        <v>2357</v>
      </c>
      <c r="B44" s="39" t="s">
        <v>2386</v>
      </c>
      <c r="C44" s="39">
        <f>C39-C42</f>
        <v>778</v>
      </c>
      <c r="D44" s="131">
        <f>D39-D42</f>
        <v>778</v>
      </c>
      <c r="E44" s="117"/>
      <c r="F44" s="42"/>
      <c r="G44" s="42"/>
      <c r="H44" s="7"/>
      <c r="I44" s="7"/>
      <c r="J44" s="7"/>
      <c r="K44" s="7"/>
    </row>
    <row r="45" spans="1:23" x14ac:dyDescent="0.2">
      <c r="A45" s="39"/>
      <c r="B45" s="39"/>
      <c r="C45" s="39"/>
      <c r="D45" s="131"/>
      <c r="E45" s="116"/>
      <c r="F45" s="42"/>
      <c r="G45" s="42"/>
      <c r="H45" s="7"/>
      <c r="I45" s="7"/>
      <c r="J45" s="7"/>
      <c r="K45" s="7"/>
    </row>
    <row r="46" spans="1:23" x14ac:dyDescent="0.2">
      <c r="A46" s="88" t="s">
        <v>2358</v>
      </c>
      <c r="B46" s="86"/>
      <c r="C46" s="40" t="s">
        <v>2359</v>
      </c>
      <c r="D46" s="132" t="s">
        <v>2360</v>
      </c>
      <c r="E46" s="116"/>
      <c r="F46" s="110"/>
      <c r="G46" s="110"/>
      <c r="H46" s="7"/>
      <c r="I46" s="7"/>
      <c r="J46" s="7"/>
      <c r="K46" s="7"/>
    </row>
    <row r="47" spans="1:23" x14ac:dyDescent="0.2">
      <c r="A47" s="86" t="s">
        <v>2170</v>
      </c>
      <c r="B47" s="86" t="s">
        <v>2387</v>
      </c>
      <c r="C47" s="86">
        <f>5*C37</f>
        <v>2250</v>
      </c>
      <c r="D47" s="133">
        <f>5*D37</f>
        <v>2250</v>
      </c>
      <c r="E47" s="118"/>
      <c r="F47" s="111"/>
      <c r="G47" s="111"/>
      <c r="H47" s="7"/>
      <c r="I47" s="7"/>
      <c r="J47" s="7"/>
      <c r="K47" s="7"/>
    </row>
    <row r="48" spans="1:23" x14ac:dyDescent="0.2">
      <c r="A48" s="86" t="s">
        <v>2391</v>
      </c>
      <c r="B48" s="86" t="s">
        <v>2392</v>
      </c>
      <c r="C48" s="86">
        <v>14</v>
      </c>
      <c r="D48" s="133">
        <v>14</v>
      </c>
      <c r="E48" s="118"/>
      <c r="F48" s="111"/>
      <c r="G48" s="111"/>
      <c r="H48" s="7"/>
      <c r="I48" s="7"/>
      <c r="J48" s="7"/>
      <c r="K48" s="7"/>
      <c r="Q48" s="7"/>
      <c r="R48" s="7"/>
      <c r="S48" s="7"/>
      <c r="T48" s="7"/>
      <c r="U48" s="7"/>
      <c r="V48" s="7"/>
      <c r="W48" s="7"/>
    </row>
    <row r="49" spans="1:11" x14ac:dyDescent="0.2">
      <c r="A49" s="86" t="s">
        <v>2361</v>
      </c>
      <c r="B49" s="86" t="s">
        <v>2400</v>
      </c>
      <c r="C49" s="86">
        <f>C44</f>
        <v>778</v>
      </c>
      <c r="D49" s="133">
        <f>(D44/D48)*5</f>
        <v>277.85714285714283</v>
      </c>
      <c r="E49" s="118"/>
      <c r="F49" s="111"/>
      <c r="G49" s="111"/>
      <c r="H49" s="7"/>
      <c r="I49" s="7"/>
      <c r="J49" s="7"/>
      <c r="K49" s="7"/>
    </row>
    <row r="50" spans="1:11" x14ac:dyDescent="0.2">
      <c r="A50" s="86" t="s">
        <v>2169</v>
      </c>
      <c r="B50" s="86" t="s">
        <v>2395</v>
      </c>
      <c r="C50" s="86">
        <f>ROUND(((C47+C49)*0.2),0)</f>
        <v>606</v>
      </c>
      <c r="D50" s="133">
        <f>ROUND(((D47+D49)*0.2),0)</f>
        <v>506</v>
      </c>
      <c r="E50" s="118"/>
      <c r="F50" s="111"/>
      <c r="G50" s="111"/>
      <c r="H50" s="7"/>
      <c r="I50" s="7"/>
      <c r="J50" s="7"/>
      <c r="K50" s="7"/>
    </row>
    <row r="51" spans="1:11" x14ac:dyDescent="0.2">
      <c r="A51" s="86" t="s">
        <v>2171</v>
      </c>
      <c r="B51" s="86" t="s">
        <v>2396</v>
      </c>
      <c r="C51" s="86">
        <f>SUM(C47,C49,C50)</f>
        <v>3634</v>
      </c>
      <c r="D51" s="133">
        <f>SUM(D47,D49,D50)</f>
        <v>3033.8571428571427</v>
      </c>
      <c r="E51" s="119"/>
      <c r="F51" s="111"/>
      <c r="G51" s="111"/>
      <c r="H51" s="7"/>
      <c r="I51" s="7"/>
      <c r="J51" s="7"/>
      <c r="K51" s="7"/>
    </row>
    <row r="52" spans="1:11" x14ac:dyDescent="0.2">
      <c r="A52" s="86" t="s">
        <v>2389</v>
      </c>
      <c r="B52" s="86" t="s">
        <v>2397</v>
      </c>
      <c r="C52" s="86">
        <f>SUM(I15:M30)</f>
        <v>3615</v>
      </c>
      <c r="D52" s="133">
        <f>SUM(I15:M30)</f>
        <v>3615</v>
      </c>
      <c r="E52" s="119"/>
      <c r="F52" s="111"/>
      <c r="G52" s="111"/>
      <c r="H52" s="7"/>
      <c r="I52" s="7"/>
      <c r="J52" s="7"/>
      <c r="K52" s="7"/>
    </row>
    <row r="53" spans="1:11" x14ac:dyDescent="0.2">
      <c r="A53" s="86" t="s">
        <v>2388</v>
      </c>
      <c r="B53" s="86" t="s">
        <v>2402</v>
      </c>
      <c r="C53" s="82">
        <f>C52/C51</f>
        <v>0.99477160154100164</v>
      </c>
      <c r="D53" s="134">
        <f>D52/D51</f>
        <v>1.1915524791637238</v>
      </c>
      <c r="E53" s="118"/>
      <c r="F53" s="112"/>
      <c r="G53" s="112"/>
      <c r="H53" s="7"/>
      <c r="I53" s="7"/>
      <c r="J53" s="7"/>
      <c r="K53" s="7"/>
    </row>
    <row r="54" spans="1:11" x14ac:dyDescent="0.2">
      <c r="A54" s="86" t="s">
        <v>2218</v>
      </c>
      <c r="B54" s="86" t="s">
        <v>2398</v>
      </c>
      <c r="C54" s="83">
        <f>C52/C51*5</f>
        <v>4.9738580077050081</v>
      </c>
      <c r="D54" s="135">
        <f>D52/D51*5</f>
        <v>5.9577623958186186</v>
      </c>
      <c r="E54" s="118"/>
      <c r="F54" s="113"/>
      <c r="G54" s="113"/>
      <c r="H54" s="7"/>
      <c r="I54" s="7"/>
      <c r="J54" s="7"/>
      <c r="K54" s="7"/>
    </row>
    <row r="55" spans="1:11" x14ac:dyDescent="0.2">
      <c r="D55" s="136"/>
      <c r="E55" s="7"/>
      <c r="F55" s="7"/>
      <c r="G55" s="7"/>
      <c r="H55" s="7"/>
      <c r="I55" s="7"/>
      <c r="J55" s="7"/>
      <c r="K55" s="7"/>
    </row>
  </sheetData>
  <mergeCells count="2">
    <mergeCell ref="C35:D35"/>
    <mergeCell ref="F35:G35"/>
  </mergeCells>
  <pageMargins left="0.7" right="0.7" top="0.75" bottom="0.75" header="0.3" footer="0.3"/>
  <pageSetup paperSize="8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66"/>
  <sheetViews>
    <sheetView zoomScaleNormal="100" workbookViewId="0"/>
  </sheetViews>
  <sheetFormatPr defaultRowHeight="12.75" x14ac:dyDescent="0.2"/>
  <cols>
    <col min="1" max="1" width="53" style="7" customWidth="1"/>
    <col min="2" max="2" width="11.140625" style="69" bestFit="1" customWidth="1"/>
    <col min="3" max="3" width="24" style="41" customWidth="1"/>
    <col min="4" max="4" width="24.140625" style="41" customWidth="1"/>
    <col min="5" max="5" width="7.28515625" style="41" hidden="1" customWidth="1"/>
    <col min="6" max="6" width="7.28515625" style="41" customWidth="1"/>
    <col min="7" max="7" width="5.85546875" style="41" customWidth="1"/>
    <col min="8" max="13" width="5.7109375" style="41" customWidth="1"/>
    <col min="14" max="14" width="5.5703125" style="41" customWidth="1"/>
    <col min="15" max="17" width="5.7109375" style="41" customWidth="1"/>
    <col min="18" max="18" width="6.42578125" style="41" customWidth="1"/>
    <col min="19" max="22" width="5.7109375" style="41" customWidth="1"/>
    <col min="23" max="23" width="7.28515625" style="41" customWidth="1"/>
    <col min="24" max="24" width="4.7109375" style="7" customWidth="1"/>
    <col min="25" max="25" width="9.140625" style="7"/>
    <col min="26" max="26" width="5.85546875" style="7" customWidth="1"/>
    <col min="27" max="16384" width="9.140625" style="7"/>
  </cols>
  <sheetData>
    <row r="1" spans="1:25" ht="64.5" thickBot="1" x14ac:dyDescent="0.25">
      <c r="A1" s="15" t="s">
        <v>2413</v>
      </c>
      <c r="B1" s="70"/>
      <c r="C1" s="174" t="s">
        <v>16</v>
      </c>
      <c r="D1" s="174" t="s">
        <v>17</v>
      </c>
      <c r="E1" s="174" t="s">
        <v>18</v>
      </c>
      <c r="F1" s="174" t="s">
        <v>60</v>
      </c>
      <c r="G1" s="174" t="s">
        <v>2439</v>
      </c>
      <c r="H1" s="175" t="s">
        <v>20</v>
      </c>
      <c r="I1" s="175" t="s">
        <v>21</v>
      </c>
      <c r="J1" s="175" t="s">
        <v>22</v>
      </c>
      <c r="K1" s="175" t="s">
        <v>23</v>
      </c>
      <c r="L1" s="175" t="s">
        <v>24</v>
      </c>
      <c r="M1" s="174" t="s">
        <v>25</v>
      </c>
      <c r="N1" s="174" t="s">
        <v>26</v>
      </c>
      <c r="O1" s="174" t="s">
        <v>27</v>
      </c>
      <c r="P1" s="174" t="s">
        <v>28</v>
      </c>
      <c r="Q1" s="174" t="s">
        <v>29</v>
      </c>
      <c r="R1" s="175" t="s">
        <v>30</v>
      </c>
      <c r="S1" s="175" t="s">
        <v>31</v>
      </c>
      <c r="T1" s="175" t="s">
        <v>32</v>
      </c>
      <c r="U1" s="175" t="s">
        <v>33</v>
      </c>
      <c r="V1" s="175" t="s">
        <v>34</v>
      </c>
      <c r="W1" s="37" t="s">
        <v>2168</v>
      </c>
    </row>
    <row r="2" spans="1:25" x14ac:dyDescent="0.2">
      <c r="A2" s="55" t="s">
        <v>2325</v>
      </c>
      <c r="B2" s="52" t="s">
        <v>2327</v>
      </c>
      <c r="C2" s="196">
        <f>(SUMIF(TBC!$A$2:$A$593,1.11,TBC!Q2:Q593))+(SUMIF(TBC!$A$2:$A$593,1.21,TBC!Q2:Q593))</f>
        <v>21</v>
      </c>
      <c r="D2" s="149">
        <f>(SUMIF(TBC!$A$2:$A$512,1.11,TBC!R2:R512))+(SUMIF(TBC!$A$2:$A$512,1.21,TBC!R2:R512))</f>
        <v>23</v>
      </c>
      <c r="E2" s="149">
        <f>(SUMIF(TBC!$A$2:$A$512,1.11,TBC!S2:S512))+(SUMIF(TBC!$A$2:$A$512,1.21,TBC!S2:S512))</f>
        <v>24</v>
      </c>
      <c r="F2" s="149">
        <f>(SUMIF(TBC!$A$2:$A$512,1.11,TBC!T2:T512))+(SUMIF(TBC!$A$2:$A$512,1.21,TBC!T2:T512))</f>
        <v>22</v>
      </c>
      <c r="G2" s="149">
        <f>(SUMIF(TBC!$A$2:$A$512,1.11,TBC!U2:U512))+(SUMIF(TBC!$A$2:$A$512,1.21,TBC!U2:U512))</f>
        <v>31</v>
      </c>
      <c r="H2" s="149">
        <f>(SUMIF(TBC!$A$2:$A$512,1.11,TBC!V2:V512))+(SUMIF(TBC!$A$2:$A$512,1.21,TBC!V2:V512))</f>
        <v>18</v>
      </c>
      <c r="I2" s="149">
        <f>(SUMIF(TBC!$A$2:$A$512,1.11,TBC!W2:W512))+(SUMIF(TBC!$A$2:$A$512,1.21,TBC!W2:W512))</f>
        <v>0</v>
      </c>
      <c r="J2" s="149">
        <f>(SUMIF(TBC!$A$2:$A$512,1.11,TBC!X2:X512))+(SUMIF(TBC!$A$2:$A$512,1.21,TBC!X2:X512))</f>
        <v>0</v>
      </c>
      <c r="K2" s="149">
        <f>(SUMIF(TBC!$A$2:$A$512,1.11,TBC!Y2:Y512))+(SUMIF(TBC!$A$2:$A$512,1.21,TBC!Y2:Y512))</f>
        <v>0</v>
      </c>
      <c r="L2" s="149">
        <f>(SUMIF(TBC!$A$2:$A$512,1.11,TBC!Z2:Z512))+(SUMIF(TBC!$A$2:$A$512,1.21,TBC!Z2:Z512))</f>
        <v>0</v>
      </c>
      <c r="M2" s="149">
        <f>(SUMIF(TBC!$A$2:$A$512,1.11,TBC!AA2:AA512))+(SUMIF(TBC!$A$2:$A$512,1.21,TBC!AA2:AA512))</f>
        <v>0</v>
      </c>
      <c r="N2" s="149">
        <f>(SUMIF(TBC!$A$2:$A$512,1.11,TBC!AB2:AB512))+(SUMIF(TBC!$A$2:$A$512,1.21,TBC!AB2:AB512))</f>
        <v>0</v>
      </c>
      <c r="O2" s="149">
        <f>(SUMIF(TBC!$A$2:$A$512,1.11,TBC!AC2:AC512))+(SUMIF(TBC!$A$2:$A$512,1.21,TBC!AC2:AC512))</f>
        <v>0</v>
      </c>
      <c r="P2" s="149">
        <f>(SUMIF(TBC!$A$2:$A$512,1.11,TBC!AD2:AD512))+(SUMIF(TBC!$A$2:$A$512,1.21,TBC!AD2:AD512))</f>
        <v>0</v>
      </c>
      <c r="Q2" s="149">
        <f>(SUMIF(TBC!$A$2:$A$512,1.11,TBC!AE2:AE512))+(SUMIF(TBC!$A$2:$A$512,1.21,TBC!AE2:AE512))</f>
        <v>0</v>
      </c>
      <c r="R2" s="149">
        <f>(SUMIF(TBC!$A$2:$A$512,1.11,TBC!AF2:AF512))+(SUMIF(TBC!$A$2:$A$512,1.21,TBC!AF2:AF512))</f>
        <v>0</v>
      </c>
      <c r="S2" s="149">
        <f>(SUMIF(TBC!$A$2:$A$512,1.11,TBC!AG2:AG512))+(SUMIF(TBC!$A$2:$A$512,1.21,TBC!AG2:AG512))</f>
        <v>0</v>
      </c>
      <c r="T2" s="149">
        <f>(SUMIF(TBC!$A$2:$A$512,1.11,TBC!AH2:AH512))+(SUMIF(TBC!$A$2:$A$512,1.21,TBC!AH2:AH512))</f>
        <v>0</v>
      </c>
      <c r="U2" s="149">
        <f>(SUMIF(TBC!$A$2:$A$512,1.11,TBC!AI2:AI512))+(SUMIF(TBC!$A$2:$A$512,1.21,TBC!AI2:AI512))</f>
        <v>0</v>
      </c>
      <c r="V2" s="149">
        <f>(SUMIF(TBC!$A$2:$A$512,1.11,TBC!AJ2:AJ512))+(SUMIF(TBC!$A$2:$A$512,1.21,TBC!AJ2:AJ512))</f>
        <v>0</v>
      </c>
      <c r="W2" s="58">
        <f t="shared" ref="W2:W9" si="0">SUM(C2:V2)</f>
        <v>139</v>
      </c>
      <c r="Y2" s="218"/>
    </row>
    <row r="3" spans="1:25" x14ac:dyDescent="0.2">
      <c r="A3" s="56" t="s">
        <v>2319</v>
      </c>
      <c r="B3" s="53">
        <v>1.31</v>
      </c>
      <c r="C3" s="198">
        <f>(SUMIF(TBC!$A$2:$A$593,1.31,TBC!Q2:Q593))</f>
        <v>0</v>
      </c>
      <c r="D3" s="148">
        <f>(SUMIF(TBC!$A$2:$A$512,1.31,TBC!R2:R512))</f>
        <v>0</v>
      </c>
      <c r="E3" s="148">
        <f>(SUMIF(TBC!$A$2:$A$512,1.31,TBC!S2:S512))</f>
        <v>0</v>
      </c>
      <c r="F3" s="148">
        <f>(SUMIF(TBC!$A$2:$A$512,1.31,TBC!T2:T512))</f>
        <v>0</v>
      </c>
      <c r="G3" s="148">
        <f>(SUMIF(TBC!$A$2:$A$512,1.31,TBC!U2:U512))</f>
        <v>0</v>
      </c>
      <c r="H3" s="148">
        <f>(SUMIF(TBC!$A$2:$A$512,1.31,TBC!V2:V512))</f>
        <v>57</v>
      </c>
      <c r="I3" s="148">
        <f>(SUMIF(TBC!$A$2:$A$512,1.31,TBC!W2:W512))</f>
        <v>4</v>
      </c>
      <c r="J3" s="148">
        <f>(SUMIF(TBC!$A$2:$A$512,1.31,TBC!X2:X512))</f>
        <v>0</v>
      </c>
      <c r="K3" s="148">
        <f>(SUMIF(TBC!$A$2:$A$512,1.31,TBC!Y2:Y512))</f>
        <v>0</v>
      </c>
      <c r="L3" s="148">
        <f>(SUMIF(TBC!$A$2:$A$512,1.31,TBC!Z2:Z512))</f>
        <v>0</v>
      </c>
      <c r="M3" s="148">
        <f>(SUMIF(TBC!$A$2:$A$512,1.31,TBC!AA2:AA512))</f>
        <v>0</v>
      </c>
      <c r="N3" s="148">
        <f>(SUMIF(TBC!$A$2:$A$512,1.31,TBC!AB2:AB512))</f>
        <v>0</v>
      </c>
      <c r="O3" s="148">
        <f>(SUMIF(TBC!$A$2:$A$512,1.31,TBC!AC2:AC512))</f>
        <v>0</v>
      </c>
      <c r="P3" s="148">
        <f>(SUMIF(TBC!$A$2:$A$512,1.31,TBC!AD2:AD512))</f>
        <v>0</v>
      </c>
      <c r="Q3" s="148">
        <f>(SUMIF(TBC!$A$2:$A$512,1.31,TBC!AE2:AE512))</f>
        <v>0</v>
      </c>
      <c r="R3" s="148">
        <f>(SUMIF(TBC!$A$2:$A$512,1.31,TBC!AF2:AF512))</f>
        <v>0</v>
      </c>
      <c r="S3" s="148">
        <f>(SUMIF(TBC!$A$2:$A$512,1.31,TBC!AG2:AG512))</f>
        <v>0</v>
      </c>
      <c r="T3" s="148">
        <f>(SUMIF(TBC!$A$2:$A$512,1.31,TBC!AH2:AH512))</f>
        <v>0</v>
      </c>
      <c r="U3" s="148">
        <f>(SUMIF(TBC!$A$2:$A$512,1.31,TBC!AI2:AI512))</f>
        <v>0</v>
      </c>
      <c r="V3" s="148">
        <f>(SUMIF(TBC!$A$2:$A$512,1.31,TBC!AJ2:AJ512))</f>
        <v>0</v>
      </c>
      <c r="W3" s="59">
        <f t="shared" si="0"/>
        <v>61</v>
      </c>
      <c r="Y3" s="218"/>
    </row>
    <row r="4" spans="1:25" x14ac:dyDescent="0.2">
      <c r="A4" s="56" t="s">
        <v>2336</v>
      </c>
      <c r="B4" s="53" t="s">
        <v>3425</v>
      </c>
      <c r="C4" s="198">
        <f>(SUMIF(TBC!$A$2:$A$593,3.11,TBC!Q2:Q593))+(SUMIF(TBC!$A$2:$A$593,3.21,TBC!Q2:Q593))</f>
        <v>11</v>
      </c>
      <c r="D4" s="148">
        <f>(SUMIF(TBC!$A$2:$A$512,3.11,TBC!R2:R512))+(SUMIF(TBC!$A$2:$A$512,3.21,TBC!R2:R512))</f>
        <v>13</v>
      </c>
      <c r="E4" s="148">
        <f>(SUMIF(TBC!$A$2:$A$512,3.11,TBC!S2:S512))+(SUMIF(TBC!$A$2:$A$512,3.21,TBC!S2:S512))</f>
        <v>9</v>
      </c>
      <c r="F4" s="148">
        <f>(SUMIF(TBC!$A$2:$A$512,3.11,TBC!T2:T512))+(SUMIF(TBC!$A$2:$A$512,3.21,TBC!T2:T512))</f>
        <v>17</v>
      </c>
      <c r="G4" s="148">
        <f>(SUMIF(TBC!$A$2:$A$512,3.11,TBC!U2:U512))+(SUMIF(TBC!$A$2:$A$512,3.21,TBC!U2:U512))</f>
        <v>20</v>
      </c>
      <c r="H4" s="148">
        <f>(SUMIF(TBC!$A$2:$A$512,3.11,TBC!V2:V512))+(SUMIF(TBC!$A$2:$A$512,3.21,TBC!V2:V512))</f>
        <v>13</v>
      </c>
      <c r="I4" s="148">
        <f>(SUMIF(TBC!$A$2:$A$512,3.11,TBC!W2:W512))+(SUMIF(TBC!$A$2:$A$512,3.21,TBC!W2:W512))</f>
        <v>2</v>
      </c>
      <c r="J4" s="148">
        <f>(SUMIF(TBC!$A$2:$A$512,3.11,TBC!X2:X512))+(SUMIF(TBC!$A$2:$A$512,3.21,TBC!X2:X512))</f>
        <v>0</v>
      </c>
      <c r="K4" s="148">
        <f>(SUMIF(TBC!$A$2:$A$512,3.11,TBC!Y2:Y512))+(SUMIF(TBC!$A$2:$A$512,3.21,TBC!Y2:Y512))</f>
        <v>0</v>
      </c>
      <c r="L4" s="148">
        <f>(SUMIF(TBC!$A$2:$A$512,3.11,TBC!Z2:Z512))+(SUMIF(TBC!$A$2:$A$512,3.21,TBC!Z2:Z512))</f>
        <v>0</v>
      </c>
      <c r="M4" s="148">
        <f>(SUMIF(TBC!$A$2:$A$512,3.11,TBC!AA2:AA512))+(SUMIF(TBC!$A$2:$A$512,3.21,TBC!AA2:AA512))</f>
        <v>0</v>
      </c>
      <c r="N4" s="148">
        <f>(SUMIF(TBC!$A$2:$A$512,3.11,TBC!AB2:AB512))+(SUMIF(TBC!$A$2:$A$512,3.21,TBC!AB2:AB512))</f>
        <v>0</v>
      </c>
      <c r="O4" s="148">
        <f>(SUMIF(TBC!$A$2:$A$512,3.11,TBC!AC2:AC512))+(SUMIF(TBC!$A$2:$A$512,3.21,TBC!AC2:AC512))</f>
        <v>0</v>
      </c>
      <c r="P4" s="148">
        <f>(SUMIF(TBC!$A$2:$A$512,3.11,TBC!AD2:AD512))+(SUMIF(TBC!$A$2:$A$512,3.21,TBC!AD2:AD512))</f>
        <v>0</v>
      </c>
      <c r="Q4" s="148">
        <f>(SUMIF(TBC!$A$2:$A$512,3.11,TBC!AE2:AE512))+(SUMIF(TBC!$A$2:$A$512,3.21,TBC!AE2:AE512))</f>
        <v>0</v>
      </c>
      <c r="R4" s="148">
        <f>(SUMIF(TBC!$A$2:$A$512,3.11,TBC!AF2:AF512))+(SUMIF(TBC!$A$2:$A$512,3.21,TBC!AF2:AF512))</f>
        <v>0</v>
      </c>
      <c r="S4" s="148">
        <f>(SUMIF(TBC!$A$2:$A$512,3.11,TBC!AG2:AG512))+(SUMIF(TBC!$A$2:$A$512,3.21,TBC!AG2:AG512))</f>
        <v>0</v>
      </c>
      <c r="T4" s="148">
        <f>(SUMIF(TBC!$A$2:$A$512,3.11,TBC!AH2:AH512))+(SUMIF(TBC!$A$2:$A$512,3.21,TBC!AH2:AH512))</f>
        <v>0</v>
      </c>
      <c r="U4" s="148">
        <f>(SUMIF(TBC!$A$2:$A$512,3.11,TBC!AI2:AI512))+(SUMIF(TBC!$A$2:$A$512,3.21,TBC!AI2:AI512))</f>
        <v>0</v>
      </c>
      <c r="V4" s="148">
        <f>(SUMIF(TBC!$A$2:$A$512,3.11,TBC!AJ2:AJ512))+(SUMIF(TBC!$A$2:$A$512,3.21,TBC!AJ2:AJ512))</f>
        <v>0</v>
      </c>
      <c r="W4" s="59">
        <f t="shared" si="0"/>
        <v>85</v>
      </c>
    </row>
    <row r="5" spans="1:25" ht="25.5" x14ac:dyDescent="0.2">
      <c r="A5" s="56" t="s">
        <v>2337</v>
      </c>
      <c r="B5" s="53" t="s">
        <v>2322</v>
      </c>
      <c r="C5" s="198">
        <f>(SUMIF(TBC!$A$2:$A$593,3.31,TBC!Q2:Q593))</f>
        <v>0</v>
      </c>
      <c r="D5" s="148">
        <f>(SUMIF(TBC!$A$2:$A$512,3.31,TBC!R2:R512))</f>
        <v>0</v>
      </c>
      <c r="E5" s="148">
        <f>(SUMIF(TBC!$A$2:$A$512,3.31,TBC!S2:S512))</f>
        <v>0</v>
      </c>
      <c r="F5" s="148">
        <f>(SUMIF(TBC!$A$2:$A$512,3.31,TBC!T2:T512))</f>
        <v>0</v>
      </c>
      <c r="G5" s="148">
        <f>(SUMIF(TBC!$A$2:$A$512,3.31,TBC!U2:U512))</f>
        <v>0</v>
      </c>
      <c r="H5" s="148">
        <f>(SUMIF(TBC!$A$2:$A$512,3.31,TBC!V2:V512))</f>
        <v>41</v>
      </c>
      <c r="I5" s="148">
        <f>(SUMIF(TBC!$A$2:$A$512,3.31,TBC!W2:W512))</f>
        <v>4</v>
      </c>
      <c r="J5" s="148">
        <f>(SUMIF(TBC!$A$2:$A$512,3.31,TBC!X2:X512))</f>
        <v>0</v>
      </c>
      <c r="K5" s="148">
        <f>(SUMIF(TBC!$A$2:$A$512,3.31,TBC!Y2:Y512))</f>
        <v>0</v>
      </c>
      <c r="L5" s="148">
        <f>(SUMIF(TBC!$A$2:$A$512,3.31,TBC!Z2:Z512))</f>
        <v>0</v>
      </c>
      <c r="M5" s="148">
        <f>(SUMIF(TBC!$A$2:$A$512,3.31,TBC!AA2:AA512))</f>
        <v>0</v>
      </c>
      <c r="N5" s="148">
        <f>(SUMIF(TBC!$A$2:$A$512,3.31,TBC!AB2:AB512))</f>
        <v>0</v>
      </c>
      <c r="O5" s="148">
        <f>(SUMIF(TBC!$A$2:$A$512,3.31,TBC!AC2:AC512))</f>
        <v>0</v>
      </c>
      <c r="P5" s="148">
        <f>(SUMIF(TBC!$A$2:$A$512,3.31,TBC!AD2:AD512))</f>
        <v>0</v>
      </c>
      <c r="Q5" s="148">
        <f>(SUMIF(TBC!$A$2:$A$512,3.31,TBC!AE2:AE512))</f>
        <v>0</v>
      </c>
      <c r="R5" s="148">
        <f>(SUMIF(TBC!$A$2:$A$512,3.31,TBC!AF2:AF512))</f>
        <v>0</v>
      </c>
      <c r="S5" s="148">
        <f>(SUMIF(TBC!$A$2:$A$512,3.31,TBC!AG2:AG512))</f>
        <v>0</v>
      </c>
      <c r="T5" s="148">
        <f>(SUMIF(TBC!$A$2:$A$512,3.31,TBC!AH2:AH512))</f>
        <v>0</v>
      </c>
      <c r="U5" s="148">
        <f>(SUMIF(TBC!$A$2:$A$512,3.31,TBC!AI2:AI512))</f>
        <v>0</v>
      </c>
      <c r="V5" s="148">
        <f>(SUMIF(TBC!$A$2:$A$512,3.31,TBC!AJ2:AJ512))</f>
        <v>0</v>
      </c>
      <c r="W5" s="59">
        <f t="shared" si="0"/>
        <v>45</v>
      </c>
    </row>
    <row r="6" spans="1:25" x14ac:dyDescent="0.2">
      <c r="A6" s="56" t="s">
        <v>2338</v>
      </c>
      <c r="B6" s="62" t="s">
        <v>3424</v>
      </c>
      <c r="C6" s="151">
        <f>(SUMIF(TBC!$A$2:$A$593,4.11,TBC!Q2:Q593))+(SUMIF(TBC!$A$2:$A$593,4.21,TBC!Q2:Q593))</f>
        <v>1</v>
      </c>
      <c r="D6" s="151">
        <f>(SUMIF(TBC!$A$2:$A$593,4.11,TBC!R2:R593))+(SUMIF(TBC!$A$2:$A$593,4.21,TBC!R2:R593))</f>
        <v>6</v>
      </c>
      <c r="E6" s="151">
        <f>(SUMIF(TBC!$A$2:$A$593,4.11,TBC!S2:S593))+(SUMIF(TBC!$A$2:$A$593,4.21,TBC!S2:S593))</f>
        <v>17</v>
      </c>
      <c r="F6" s="151">
        <f>(SUMIF(TBC!$A$2:$A$593,4.11,TBC!T2:T593))+(SUMIF(TBC!$A$2:$A$593,4.21,TBC!T2:T593))</f>
        <v>7</v>
      </c>
      <c r="G6" s="151">
        <f>(SUMIF(TBC!$A$2:$A$593,4.11,TBC!U2:U593))+(SUMIF(TBC!$A$2:$A$593,4.21,TBC!U2:U593))</f>
        <v>6</v>
      </c>
      <c r="H6" s="151">
        <f>(SUMIF(TBC!$A$2:$A$593,4.11,TBC!V2:V593))+(SUMIF(TBC!$A$2:$A$593,4.21,TBC!V2:V593))</f>
        <v>4</v>
      </c>
      <c r="I6" s="151">
        <f>(SUMIF(TBC!$A$2:$A$593,4.11,TBC!W2:W593))+(SUMIF(TBC!$A$2:$A$593,4.21,TBC!W2:W593))</f>
        <v>3</v>
      </c>
      <c r="J6" s="151">
        <f>(SUMIF(TBC!$A$2:$A$593,4.11,TBC!X2:X593))+(SUMIF(TBC!$A$2:$A$593,4.21,TBC!X2:X593))</f>
        <v>0</v>
      </c>
      <c r="K6" s="151">
        <f>(SUMIF(TBC!$A$2:$A$593,4.11,TBC!Y2:Y593))+(SUMIF(TBC!$A$2:$A$593,4.21,TBC!Y2:Y593))</f>
        <v>0</v>
      </c>
      <c r="L6" s="151">
        <f>(SUMIF(TBC!$A$2:$A$593,4.11,TBC!Z2:Z593))+(SUMIF(TBC!$A$2:$A$593,4.21,TBC!Z2:Z593))</f>
        <v>0</v>
      </c>
      <c r="M6" s="151">
        <f>(SUMIF(TBC!$A$2:$A$593,4.11,TBC!AA2:AA593))+(SUMIF(TBC!$A$2:$A$593,4.21,TBC!AA2:AA593))</f>
        <v>0</v>
      </c>
      <c r="N6" s="151">
        <f>(SUMIF(TBC!$A$2:$A$593,4.11,TBC!AB2:AB593))+(SUMIF(TBC!$A$2:$A$593,4.21,TBC!AB2:AB593))</f>
        <v>0</v>
      </c>
      <c r="O6" s="151">
        <f>(SUMIF(TBC!$A$2:$A$593,4.11,TBC!AC2:AC593))+(SUMIF(TBC!$A$2:$A$593,4.21,TBC!AC2:AC593))</f>
        <v>0</v>
      </c>
      <c r="P6" s="151">
        <f>(SUMIF(TBC!$A$2:$A$593,4.11,TBC!AD2:AD593))+(SUMIF(TBC!$A$2:$A$593,4.21,TBC!AD2:AD593))</f>
        <v>0</v>
      </c>
      <c r="Q6" s="151">
        <f>(SUMIF(TBC!$A$2:$A$593,4.11,TBC!AE2:AE593))+(SUMIF(TBC!$A$2:$A$593,4.21,TBC!AE2:AE593))</f>
        <v>0</v>
      </c>
      <c r="R6" s="151">
        <f>(SUMIF(TBC!$A$2:$A$593,4.11,TBC!AF2:AF593))+(SUMIF(TBC!$A$2:$A$593,4.21,TBC!AF2:AF593))</f>
        <v>0</v>
      </c>
      <c r="S6" s="151">
        <f>(SUMIF(TBC!$A$2:$A$593,4.11,TBC!AG2:AG593))+(SUMIF(TBC!$A$2:$A$593,4.21,TBC!AG2:AG593))</f>
        <v>0</v>
      </c>
      <c r="T6" s="151">
        <f>(SUMIF(TBC!$A$2:$A$593,4.11,TBC!AH2:AH593))+(SUMIF(TBC!$A$2:$A$593,4.21,TBC!AH2:AH593))</f>
        <v>0</v>
      </c>
      <c r="U6" s="151">
        <f>(SUMIF(TBC!$A$2:$A$593,4.11,TBC!AI2:AI593))+(SUMIF(TBC!$A$2:$A$593,4.21,TBC!AI2:AI593))</f>
        <v>0</v>
      </c>
      <c r="V6" s="151">
        <f>(SUMIF(TBC!$A$2:$A$593,4.11,TBC!AJ2:AJ593))+(SUMIF(TBC!$A$2:$A$593,4.21,TBC!AJ2:AJ593))</f>
        <v>0</v>
      </c>
      <c r="W6" s="59">
        <f t="shared" si="0"/>
        <v>44</v>
      </c>
    </row>
    <row r="7" spans="1:25" x14ac:dyDescent="0.2">
      <c r="A7" s="56" t="s">
        <v>2343</v>
      </c>
      <c r="B7" s="62">
        <v>4.3099999999999996</v>
      </c>
      <c r="C7" s="151">
        <f>(SUMIF(TBC!$A$2:$A$512,4.31,TBC!Q2:Q512))</f>
        <v>0</v>
      </c>
      <c r="D7" s="151">
        <f>(SUMIF(TBC!$A$2:$A$512,4.31,TBC!R2:R512))</f>
        <v>0</v>
      </c>
      <c r="E7" s="151">
        <f>(SUMIF(TBC!$A$2:$A$512,4.31,TBC!S2:S512))</f>
        <v>0</v>
      </c>
      <c r="F7" s="151">
        <f>(SUMIF(TBC!$A$2:$A$512,4.31,TBC!T2:T512))</f>
        <v>0</v>
      </c>
      <c r="G7" s="151">
        <f>(SUMIF(TBC!$A$2:$A$512,4.31,TBC!U2:U512))</f>
        <v>0</v>
      </c>
      <c r="H7" s="151">
        <f>(SUMIF(TBC!$A$2:$A$512,4.31,TBC!V2:V512))</f>
        <v>2</v>
      </c>
      <c r="I7" s="151">
        <f>(SUMIF(TBC!$A$2:$A$512,4.31,TBC!W2:W512))</f>
        <v>14</v>
      </c>
      <c r="J7" s="151">
        <f>(SUMIF(TBC!$A$2:$A$512,4.31,TBC!X2:X512))</f>
        <v>0</v>
      </c>
      <c r="K7" s="151">
        <f>(SUMIF(TBC!$A$2:$A$512,4.31,TBC!Y2:Y512))</f>
        <v>0</v>
      </c>
      <c r="L7" s="151">
        <f>(SUMIF(TBC!$A$2:$A$512,4.31,TBC!Z2:Z512))</f>
        <v>0</v>
      </c>
      <c r="M7" s="151">
        <f>(SUMIF(TBC!$A$2:$A$512,4.31,TBC!AA2:AA512))</f>
        <v>0</v>
      </c>
      <c r="N7" s="151">
        <f>(SUMIF(TBC!$A$2:$A$512,4.31,TBC!AB2:AB512))</f>
        <v>0</v>
      </c>
      <c r="O7" s="151">
        <f>(SUMIF(TBC!$A$2:$A$512,4.31,TBC!AC2:AC512))</f>
        <v>0</v>
      </c>
      <c r="P7" s="151">
        <f>(SUMIF(TBC!$A$2:$A$512,4.31,TBC!AD2:AD512))</f>
        <v>0</v>
      </c>
      <c r="Q7" s="151">
        <f>(SUMIF(TBC!$A$2:$A$512,4.31,TBC!AE2:AE512))</f>
        <v>0</v>
      </c>
      <c r="R7" s="151">
        <f>(SUMIF(TBC!$A$2:$A$512,4.31,TBC!AF2:AF512))</f>
        <v>0</v>
      </c>
      <c r="S7" s="151">
        <f>(SUMIF(TBC!$A$2:$A$512,4.31,TBC!AG2:AG512))</f>
        <v>0</v>
      </c>
      <c r="T7" s="151">
        <f>(SUMIF(TBC!$A$2:$A$512,4.31,TBC!AH2:AH512))</f>
        <v>0</v>
      </c>
      <c r="U7" s="151">
        <f>(SUMIF(TBC!$A$2:$A$512,4.31,TBC!AI2:AI512))</f>
        <v>0</v>
      </c>
      <c r="V7" s="151">
        <f>(SUMIF(TBC!$A$2:$A$512,4.31,TBC!AJ2:AJ512))</f>
        <v>0</v>
      </c>
      <c r="W7" s="59">
        <f t="shared" si="0"/>
        <v>16</v>
      </c>
    </row>
    <row r="8" spans="1:25" ht="13.5" thickBot="1" x14ac:dyDescent="0.25">
      <c r="A8" s="57" t="s">
        <v>2318</v>
      </c>
      <c r="B8" s="54">
        <v>5</v>
      </c>
      <c r="C8" s="197">
        <f>SUMIF(TBC!$A$2:$A$512,5,TBC!Q2:Q512)</f>
        <v>0</v>
      </c>
      <c r="D8" s="150">
        <f>SUMIF(TBC!$A$2:$A$512,5,TBC!R2:R512)</f>
        <v>0</v>
      </c>
      <c r="E8" s="150">
        <f>SUMIF(TBC!$A$2:$A$512,5,TBC!S2:S512)</f>
        <v>0</v>
      </c>
      <c r="F8" s="150">
        <f>SUMIF(TBC!$A$2:$A$512,5,TBC!T2:T512)</f>
        <v>0</v>
      </c>
      <c r="G8" s="150">
        <f>SUMIF(TBC!$A$2:$A$512,5,TBC!U2:U512)</f>
        <v>0</v>
      </c>
      <c r="H8" s="150">
        <f>SUMIF(TBC!$A$2:$A$512,5,TBC!V2:V512)</f>
        <v>0</v>
      </c>
      <c r="I8" s="150">
        <f>SUMIF(TBC!$A$2:$A$512,5,TBC!W2:W512)</f>
        <v>0</v>
      </c>
      <c r="J8" s="150">
        <f>SUMIF(TBC!$A$2:$A$512,5,TBC!X2:X512)</f>
        <v>46</v>
      </c>
      <c r="K8" s="150">
        <f>SUMIF(TBC!$A$2:$A$512,5,TBC!Y2:Y512)</f>
        <v>46</v>
      </c>
      <c r="L8" s="150">
        <f>SUMIF(TBC!$A$2:$A$512,5,TBC!Z2:Z512)</f>
        <v>46</v>
      </c>
      <c r="M8" s="150">
        <f>SUMIF(TBC!$A$2:$A$512,5,TBC!AA2:AA512)</f>
        <v>46</v>
      </c>
      <c r="N8" s="150">
        <f>SUMIF(TBC!$A$2:$A$512,5,TBC!AB2:AB512)</f>
        <v>46</v>
      </c>
      <c r="O8" s="150">
        <f>SUMIF(TBC!$A$2:$A$512,5,TBC!AC2:AC512)</f>
        <v>46</v>
      </c>
      <c r="P8" s="150">
        <f>SUMIF(TBC!$A$2:$A$512,5,TBC!AD2:AD512)</f>
        <v>46</v>
      </c>
      <c r="Q8" s="150">
        <f>SUMIF(TBC!$A$2:$A$512,5,TBC!AE2:AE512)</f>
        <v>46</v>
      </c>
      <c r="R8" s="150">
        <f>SUMIF(TBC!$A$2:$A$512,5,TBC!AF2:AF512)</f>
        <v>46</v>
      </c>
      <c r="S8" s="150">
        <f>SUMIF(TBC!$A$2:$A$512,5,TBC!AG2:AG512)</f>
        <v>46</v>
      </c>
      <c r="T8" s="150">
        <f>SUMIF(TBC!$A$2:$A$512,5,TBC!AH2:AH512)</f>
        <v>46</v>
      </c>
      <c r="U8" s="150">
        <f>SUMIF(TBC!$A$2:$A$512,5,TBC!AI2:AI512)</f>
        <v>46</v>
      </c>
      <c r="V8" s="150">
        <f>SUMIF(TBC!$A$2:$A$512,5,TBC!AJ2:AJ512)</f>
        <v>46</v>
      </c>
      <c r="W8" s="60">
        <f t="shared" si="0"/>
        <v>598</v>
      </c>
    </row>
    <row r="9" spans="1:25" x14ac:dyDescent="0.2">
      <c r="A9" s="55" t="s">
        <v>2326</v>
      </c>
      <c r="B9" s="52" t="s">
        <v>2328</v>
      </c>
      <c r="C9" s="196">
        <f>(SUMIF(TBC!$A$2:$A$512,1.12,TBC!Q2:Q512))+(SUMIF(TBC!$A$2:$A$512,1.22,TBC!Q2:Q512))</f>
        <v>217</v>
      </c>
      <c r="D9" s="149">
        <f>(SUMIF(TBC!$A$2:$A$512,1.12,TBC!R2:R512))+(SUMIF(TBC!$A$2:$A$512,1.22,TBC!R2:R512))</f>
        <v>295</v>
      </c>
      <c r="E9" s="149">
        <f>(SUMIF(TBC!$A$2:$A$512,1.12,TBC!S2:S512))+(SUMIF(TBC!$A$2:$A$512,1.22,TBC!S2:S512))</f>
        <v>259</v>
      </c>
      <c r="F9" s="149">
        <f>(SUMIF(TBC!$A$2:$A$512,1.12,TBC!T2:T512))+(SUMIF(TBC!$A$2:$A$512,1.22,TBC!T2:T512))</f>
        <v>285</v>
      </c>
      <c r="G9" s="149">
        <f>(SUMIF(TBC!$A$2:$A$512,1.12,TBC!U2:U512))+(SUMIF(TBC!$A$2:$A$512,1.22,TBC!U2:U512))</f>
        <v>286</v>
      </c>
      <c r="H9" s="149">
        <f>(SUMIF(TBC!$A$2:$A$512,1.12,TBC!V2:V512))+(SUMIF(TBC!$A$2:$A$512,1.22,TBC!V2:V512))</f>
        <v>165</v>
      </c>
      <c r="I9" s="149">
        <f>(SUMIF(TBC!$A$2:$A$512,1.12,TBC!W2:W512))+(SUMIF(TBC!$A$2:$A$512,1.22,TBC!W2:W512))</f>
        <v>137</v>
      </c>
      <c r="J9" s="149">
        <f>(SUMIF(TBC!$A$2:$A$512,1.12,TBC!X2:X512))+(SUMIF(TBC!$A$2:$A$512,1.22,TBC!X2:X512))</f>
        <v>75</v>
      </c>
      <c r="K9" s="149">
        <f>(SUMIF(TBC!$A$2:$A$512,1.12,TBC!Y2:Y512))+(SUMIF(TBC!$A$2:$A$512,1.22,TBC!Y2:Y512))</f>
        <v>136</v>
      </c>
      <c r="L9" s="149">
        <f>(SUMIF(TBC!$A$2:$A$512,1.12,TBC!Z2:Z512))+(SUMIF(TBC!$A$2:$A$512,1.22,TBC!Z2:Z512))</f>
        <v>175</v>
      </c>
      <c r="M9" s="149">
        <f>(SUMIF(TBC!$A$2:$A$512,1.12,TBC!AA2:AA512))+(SUMIF(TBC!$A$2:$A$512,1.22,TBC!AA2:AA512))</f>
        <v>63</v>
      </c>
      <c r="N9" s="149">
        <f>(SUMIF(TBC!$A$2:$A$512,1.12,TBC!AB2:AB512))+(SUMIF(TBC!$A$2:$A$512,1.22,TBC!AB2:AB512))</f>
        <v>0</v>
      </c>
      <c r="O9" s="149">
        <f>(SUMIF(TBC!$A$2:$A$512,1.12,TBC!AC2:AC512))+(SUMIF(TBC!$A$2:$A$512,1.22,TBC!AC2:AC512))</f>
        <v>0</v>
      </c>
      <c r="P9" s="149">
        <f>(SUMIF(TBC!$A$2:$A$512,1.12,TBC!AD2:AD512))+(SUMIF(TBC!$A$2:$A$512,1.22,TBC!AD2:AD512))</f>
        <v>0</v>
      </c>
      <c r="Q9" s="149">
        <f>(SUMIF(TBC!$A$2:$A$512,1.12,TBC!AE2:AE512))+(SUMIF(TBC!$A$2:$A$512,1.22,TBC!AE2:AE512))</f>
        <v>0</v>
      </c>
      <c r="R9" s="149">
        <f>(SUMIF(TBC!$A$2:$A$512,1.12,TBC!AF2:AF512))+(SUMIF(TBC!$A$2:$A$512,1.22,TBC!AF2:AF512))</f>
        <v>0</v>
      </c>
      <c r="S9" s="149">
        <f>(SUMIF(TBC!$A$2:$A$512,1.12,TBC!AG2:AG512))+(SUMIF(TBC!$A$2:$A$512,1.22,TBC!AG2:AG512))</f>
        <v>0</v>
      </c>
      <c r="T9" s="149">
        <f>(SUMIF(TBC!$A$2:$A$512,1.12,TBC!AH2:AH512))+(SUMIF(TBC!$A$2:$A$512,1.22,TBC!AH2:AH512))</f>
        <v>0</v>
      </c>
      <c r="U9" s="149">
        <f>(SUMIF(TBC!$A$2:$A$512,1.12,TBC!AI2:AI512))+(SUMIF(TBC!$A$2:$A$512,1.22,TBC!AI2:AI512))</f>
        <v>0</v>
      </c>
      <c r="V9" s="149">
        <f>(SUMIF(TBC!$A$2:$A$512,1.12,TBC!AJ2:AJ512))+(SUMIF(TBC!$A$2:$A$512,1.22,TBC!AJ2:AJ512))</f>
        <v>0</v>
      </c>
      <c r="W9" s="58">
        <f t="shared" si="0"/>
        <v>2093</v>
      </c>
    </row>
    <row r="10" spans="1:25" x14ac:dyDescent="0.2">
      <c r="A10" s="56" t="s">
        <v>2339</v>
      </c>
      <c r="B10" s="53" t="s">
        <v>3426</v>
      </c>
      <c r="C10" s="198">
        <f>(SUMIF(TBC!$A$2:$A$512,3.12,TBC!Q2:Q512))+(SUMIF(TBC!$A$2:$A$512,3.22,TBC!Q2:Q512))</f>
        <v>54</v>
      </c>
      <c r="D10" s="148">
        <f>(SUMIF(TBC!$A$2:$A$512,3.12,TBC!R2:R512))+(SUMIF(TBC!$A$2:$A$512,3.22,TBC!R2:R512))</f>
        <v>114</v>
      </c>
      <c r="E10" s="148">
        <f>(SUMIF(TBC!$A$2:$A$512,3.12,TBC!S2:S512))+(SUMIF(TBC!$A$2:$A$512,3.22,TBC!S2:S512))</f>
        <v>204</v>
      </c>
      <c r="F10" s="148">
        <f>(SUMIF(TBC!$A$2:$A$512,3.12,TBC!T2:T512))+(SUMIF(TBC!$A$2:$A$512,3.22,TBC!T2:T512))</f>
        <v>233</v>
      </c>
      <c r="G10" s="148">
        <f>(SUMIF(TBC!$A$2:$A$512,3.12,TBC!U2:U512))+(SUMIF(TBC!$A$2:$A$512,3.22,TBC!U2:U512))</f>
        <v>276</v>
      </c>
      <c r="H10" s="148">
        <f>(SUMIF(TBC!$A$2:$A$512,3.12,TBC!V2:V512))+(SUMIF(TBC!$A$2:$A$512,3.22,TBC!V2:V512))</f>
        <v>249</v>
      </c>
      <c r="I10" s="148">
        <f>(SUMIF(TBC!$A$2:$A$512,3.12,TBC!W2:W512))+(SUMIF(TBC!$A$2:$A$512,3.22,TBC!W2:W512))</f>
        <v>150</v>
      </c>
      <c r="J10" s="148">
        <f>(SUMIF(TBC!$A$2:$A$512,3.12,TBC!X2:X512))+(SUMIF(TBC!$A$2:$A$512,3.22,TBC!X2:X512))</f>
        <v>75</v>
      </c>
      <c r="K10" s="148">
        <f>(SUMIF(TBC!$A$2:$A$512,3.12,TBC!Y2:Y512))+(SUMIF(TBC!$A$2:$A$512,3.22,TBC!Y2:Y512))</f>
        <v>75</v>
      </c>
      <c r="L10" s="148">
        <f>(SUMIF(TBC!$A$2:$A$512,3.12,TBC!Z2:Z512))+(SUMIF(TBC!$A$2:$A$512,3.22,TBC!Z2:Z512))</f>
        <v>75</v>
      </c>
      <c r="M10" s="148">
        <f>(SUMIF(TBC!$A$2:$A$512,3.12,TBC!AA2:AA512))+(SUMIF(TBC!$A$2:$A$512,3.22,TBC!AA2:AA512))</f>
        <v>75</v>
      </c>
      <c r="N10" s="148">
        <f>(SUMIF(TBC!$A$2:$A$512,3.12,TBC!AB2:AB512))+(SUMIF(TBC!$A$2:$A$512,3.22,TBC!AB2:AB512))</f>
        <v>66</v>
      </c>
      <c r="O10" s="148">
        <f>(SUMIF(TBC!$A$2:$A$512,3.12,TBC!AC2:AC512))+(SUMIF(TBC!$A$2:$A$512,3.22,TBC!AC2:AC512))</f>
        <v>0</v>
      </c>
      <c r="P10" s="148">
        <f>(SUMIF(TBC!$A$2:$A$512,3.12,TBC!AD2:AD512))+(SUMIF(TBC!$A$2:$A$512,3.22,TBC!AD2:AD512))</f>
        <v>0</v>
      </c>
      <c r="Q10" s="148">
        <f>(SUMIF(TBC!$A$2:$A$512,3.12,TBC!AE2:AE512))+(SUMIF(TBC!$A$2:$A$512,3.22,TBC!AE2:AE512))</f>
        <v>0</v>
      </c>
      <c r="R10" s="148">
        <f>(SUMIF(TBC!$A$2:$A$512,3.12,TBC!AF2:AF512))+(SUMIF(TBC!$A$2:$A$512,3.22,TBC!AF2:AF512))</f>
        <v>0</v>
      </c>
      <c r="S10" s="148">
        <f>(SUMIF(TBC!$A$2:$A$512,3.12,TBC!AG2:AG512))+(SUMIF(TBC!$A$2:$A$512,3.22,TBC!AG2:AG512))</f>
        <v>0</v>
      </c>
      <c r="T10" s="148">
        <f>(SUMIF(TBC!$A$2:$A$512,3.12,TBC!AH2:AH512))+(SUMIF(TBC!$A$2:$A$512,3.22,TBC!AH2:AH512))</f>
        <v>0</v>
      </c>
      <c r="U10" s="148">
        <f>(SUMIF(TBC!$A$2:$A$512,3.12,TBC!AI2:AI512))+(SUMIF(TBC!$A$2:$A$512,3.22,TBC!AI2:AI512))</f>
        <v>0</v>
      </c>
      <c r="V10" s="148">
        <f>(SUMIF(TBC!$A$2:$A$512,3.12,TBC!AJ2:AJ512))+(SUMIF(TBC!$A$2:$A$512,3.22,TBC!AJ2:AJ512))</f>
        <v>0</v>
      </c>
      <c r="W10" s="59">
        <f t="shared" ref="W10:W11" si="1">SUM(C10:V10)</f>
        <v>1646</v>
      </c>
    </row>
    <row r="11" spans="1:25" x14ac:dyDescent="0.2">
      <c r="A11" s="56" t="s">
        <v>2341</v>
      </c>
      <c r="B11" s="62" t="s">
        <v>3423</v>
      </c>
      <c r="C11" s="151">
        <f>(SUMIF(TBC!$A$2:$A$512,4.12,TBC!Q2:Q512))+(SUMIF(TBC!$A$2:$A$512,4.22,TBC!Q2:Q512))</f>
        <v>14</v>
      </c>
      <c r="D11" s="151">
        <f>(SUMIF(TBC!$A$2:$A$512,4.12,TBC!R2:R512))+(SUMIF(TBC!$A$2:$A$512,4.22,TBC!R2:R512))</f>
        <v>11</v>
      </c>
      <c r="E11" s="151">
        <f>(SUMIF(TBC!$A$2:$A$512,4.12,TBC!S2:S512))+(SUMIF(TBC!$A$2:$A$512,4.22,TBC!S2:S512))</f>
        <v>0</v>
      </c>
      <c r="F11" s="151">
        <f>(SUMIF(TBC!$A$2:$A$512,4.12,TBC!T2:T512))+(SUMIF(TBC!$A$2:$A$512,4.22,TBC!T2:T512))</f>
        <v>9</v>
      </c>
      <c r="G11" s="151">
        <f>(SUMIF(TBC!$A$2:$A$512,4.12,TBC!U2:U512))+(SUMIF(TBC!$A$2:$A$512,4.22,TBC!U2:U512))</f>
        <v>11</v>
      </c>
      <c r="H11" s="151">
        <f>(SUMIF(TBC!$A$2:$A$512,4.12,TBC!V2:V512))+(SUMIF(TBC!$A$2:$A$512,4.22,TBC!V2:V512))</f>
        <v>7</v>
      </c>
      <c r="I11" s="151">
        <f>(SUMIF(TBC!$A$2:$A$512,4.12,TBC!W2:W512))+(SUMIF(TBC!$A$2:$A$512,4.22,TBC!W2:W512))</f>
        <v>0</v>
      </c>
      <c r="J11" s="151">
        <f>(SUMIF(TBC!$A$2:$A$512,4.12,TBC!X2:X512))+(SUMIF(TBC!$A$2:$A$512,4.22,TBC!X2:X512))</f>
        <v>0</v>
      </c>
      <c r="K11" s="151">
        <f>(SUMIF(TBC!$A$2:$A$512,4.12,TBC!Y2:Y512))+(SUMIF(TBC!$A$2:$A$512,4.22,TBC!Y2:Y512))</f>
        <v>0</v>
      </c>
      <c r="L11" s="151">
        <f>(SUMIF(TBC!$A$2:$A$512,4.12,TBC!Z2:Z512))+(SUMIF(TBC!$A$2:$A$512,4.22,TBC!Z2:Z512))</f>
        <v>0</v>
      </c>
      <c r="M11" s="151">
        <f>(SUMIF(TBC!$A$2:$A$512,4.12,TBC!AA2:AA512))+(SUMIF(TBC!$A$2:$A$512,4.22,TBC!AA2:AA512))</f>
        <v>0</v>
      </c>
      <c r="N11" s="151">
        <f>(SUMIF(TBC!$A$2:$A$512,4.12,TBC!AB2:AB512))+(SUMIF(TBC!$A$2:$A$512,4.22,TBC!AB2:AB512))</f>
        <v>0</v>
      </c>
      <c r="O11" s="151">
        <f>(SUMIF(TBC!$A$2:$A$512,4.12,TBC!AC2:AC512))+(SUMIF(TBC!$A$2:$A$512,4.22,TBC!AC2:AC512))</f>
        <v>0</v>
      </c>
      <c r="P11" s="151">
        <f>(SUMIF(TBC!$A$2:$A$512,4.12,TBC!AD2:AD512))+(SUMIF(TBC!$A$2:$A$512,4.22,TBC!AD2:AD512))</f>
        <v>0</v>
      </c>
      <c r="Q11" s="151">
        <f>(SUMIF(TBC!$A$2:$A$512,4.12,TBC!AE2:AE512))+(SUMIF(TBC!$A$2:$A$512,4.22,TBC!AE2:AE512))</f>
        <v>0</v>
      </c>
      <c r="R11" s="151">
        <f>(SUMIF(TBC!$A$2:$A$512,4.12,TBC!AF2:AF512))+(SUMIF(TBC!$A$2:$A$512,4.22,TBC!AF2:AF512))</f>
        <v>0</v>
      </c>
      <c r="S11" s="151">
        <f>(SUMIF(TBC!$A$2:$A$512,4.12,TBC!AG2:AG512))+(SUMIF(TBC!$A$2:$A$512,4.22,TBC!AG2:AG512))</f>
        <v>0</v>
      </c>
      <c r="T11" s="151">
        <f>(SUMIF(TBC!$A$2:$A$512,4.12,TBC!AH2:AH512))+(SUMIF(TBC!$A$2:$A$512,4.22,TBC!AH2:AH512))</f>
        <v>0</v>
      </c>
      <c r="U11" s="151">
        <f>(SUMIF(TBC!$A$2:$A$512,4.12,TBC!AI2:AI512))+(SUMIF(TBC!$A$2:$A$512,4.22,TBC!AI2:AI512))</f>
        <v>0</v>
      </c>
      <c r="V11" s="151">
        <f>(SUMIF(TBC!$A$2:$A$512,4.12,TBC!AJ2:AJ512))+(SUMIF(TBC!$A$2:$A$512,4.22,TBC!AJ2:AJ512))</f>
        <v>0</v>
      </c>
      <c r="W11" s="59">
        <f t="shared" si="1"/>
        <v>52</v>
      </c>
    </row>
    <row r="12" spans="1:25" x14ac:dyDescent="0.2">
      <c r="A12" s="56" t="s">
        <v>2320</v>
      </c>
      <c r="B12" s="53">
        <v>1.32</v>
      </c>
      <c r="C12" s="39">
        <f>(SUMIF(TBC!$A$2:$A$512,1.32,TBC!Q2:Q512))</f>
        <v>0</v>
      </c>
      <c r="D12" s="148">
        <f>(SUMIF(TBC!$A$2:$A$512,1.32,TBC!R2:R512))</f>
        <v>0</v>
      </c>
      <c r="E12" s="148">
        <f>(SUMIF(TBC!$A$2:$A$512,1.32,TBC!S2:S512))</f>
        <v>0</v>
      </c>
      <c r="F12" s="148">
        <f>(SUMIF(TBC!$A$2:$A$512,1.32,TBC!T2:T512))</f>
        <v>0</v>
      </c>
      <c r="G12" s="148">
        <f>(SUMIF(TBC!$A$2:$A$512,1.32,TBC!U2:U512))</f>
        <v>0</v>
      </c>
      <c r="H12" s="148">
        <f>(SUMIF(TBC!$A$2:$A$512,1.32,TBC!V2:V512))</f>
        <v>33</v>
      </c>
      <c r="I12" s="148">
        <f>(SUMIF(TBC!$A$2:$A$512,1.32,TBC!W2:W512))</f>
        <v>125</v>
      </c>
      <c r="J12" s="148">
        <f>(SUMIF(TBC!$A$2:$A$512,1.32,TBC!X2:X512))</f>
        <v>174</v>
      </c>
      <c r="K12" s="148">
        <f>(SUMIF(TBC!$A$2:$A$512,1.32,TBC!Y2:Y512))</f>
        <v>89</v>
      </c>
      <c r="L12" s="148">
        <f>(SUMIF(TBC!$A$2:$A$512,1.32,TBC!Z2:Z512))</f>
        <v>25</v>
      </c>
      <c r="M12" s="148">
        <f>(SUMIF(TBC!$A$2:$A$512,1.32,TBC!AA2:AA512))</f>
        <v>0</v>
      </c>
      <c r="N12" s="148">
        <f>(SUMIF(TBC!$A$2:$A$512,1.32,TBC!AB2:AB512))</f>
        <v>0</v>
      </c>
      <c r="O12" s="148">
        <f>(SUMIF(TBC!$A$2:$A$512,1.32,TBC!AC2:AC512))</f>
        <v>0</v>
      </c>
      <c r="P12" s="148">
        <f>(SUMIF(TBC!$A$2:$A$512,1.32,TBC!AD2:AD512))</f>
        <v>0</v>
      </c>
      <c r="Q12" s="148">
        <f>(SUMIF(TBC!$A$2:$A$512,1.32,TBC!AE2:AE512))</f>
        <v>0</v>
      </c>
      <c r="R12" s="148">
        <f>(SUMIF(TBC!$A$2:$A$512,1.32,TBC!AF2:AF512))</f>
        <v>0</v>
      </c>
      <c r="S12" s="148">
        <f>(SUMIF(TBC!$A$2:$A$512,1.32,TBC!AG2:AG512))</f>
        <v>0</v>
      </c>
      <c r="T12" s="148">
        <f>(SUMIF(TBC!$A$2:$A$512,1.32,TBC!AH2:AH512))</f>
        <v>0</v>
      </c>
      <c r="U12" s="148">
        <f>(SUMIF(TBC!$A$2:$A$512,1.32,TBC!AI2:AI512))</f>
        <v>0</v>
      </c>
      <c r="V12" s="148">
        <f>(SUMIF(TBC!$A$2:$A$512,1.32,TBC!AJ2:AJ512))</f>
        <v>0</v>
      </c>
      <c r="W12" s="59">
        <f t="shared" ref="W12:W16" si="2">SUM(C12:V12)</f>
        <v>446</v>
      </c>
    </row>
    <row r="13" spans="1:25" x14ac:dyDescent="0.2">
      <c r="A13" s="56" t="s">
        <v>2340</v>
      </c>
      <c r="B13" s="53">
        <v>3.32</v>
      </c>
      <c r="C13" s="39">
        <f>(SUMIF(TBC!$A$2:$A$512,3.32,TBC!Q2:Q512))</f>
        <v>0</v>
      </c>
      <c r="D13" s="148">
        <f>(SUMIF(TBC!$A$2:$A$512,3.32,TBC!R2:R512))</f>
        <v>0</v>
      </c>
      <c r="E13" s="148">
        <f>(SUMIF(TBC!$A$2:$A$512,3.32,TBC!S2:S512))</f>
        <v>0</v>
      </c>
      <c r="F13" s="148">
        <f>(SUMIF(TBC!$A$2:$A$512,3.32,TBC!T2:T512))</f>
        <v>0</v>
      </c>
      <c r="G13" s="148">
        <f>(SUMIF(TBC!$A$2:$A$512,3.32,TBC!U2:U512))</f>
        <v>0</v>
      </c>
      <c r="H13" s="148">
        <f>(SUMIF(TBC!$A$2:$A$512,3.32,TBC!V2:V512))</f>
        <v>46</v>
      </c>
      <c r="I13" s="148">
        <f>(SUMIF(TBC!$A$2:$A$512,3.32,TBC!W2:W512))</f>
        <v>101</v>
      </c>
      <c r="J13" s="148">
        <f>(SUMIF(TBC!$A$2:$A$512,3.32,TBC!X2:X512))</f>
        <v>275</v>
      </c>
      <c r="K13" s="148">
        <f>(SUMIF(TBC!$A$2:$A$512,3.32,TBC!Y2:Y512))</f>
        <v>227</v>
      </c>
      <c r="L13" s="148">
        <f>(SUMIF(TBC!$A$2:$A$512,3.32,TBC!Z2:Z512))</f>
        <v>150</v>
      </c>
      <c r="M13" s="148">
        <f>(SUMIF(TBC!$A$2:$A$512,3.32,TBC!AA2:AA512))</f>
        <v>50</v>
      </c>
      <c r="N13" s="148">
        <f>(SUMIF(TBC!$A$2:$A$512,3.32,TBC!AB2:AB512))</f>
        <v>50</v>
      </c>
      <c r="O13" s="148">
        <f>(SUMIF(TBC!$A$2:$A$512,3.32,TBC!AC2:AC512))</f>
        <v>50</v>
      </c>
      <c r="P13" s="148">
        <f>(SUMIF(TBC!$A$2:$A$512,3.32,TBC!AD2:AD512))</f>
        <v>0</v>
      </c>
      <c r="Q13" s="148">
        <f>(SUMIF(TBC!$A$2:$A$512,3.32,TBC!AE2:AE512))</f>
        <v>0</v>
      </c>
      <c r="R13" s="148">
        <f>(SUMIF(TBC!$A$2:$A$512,3.32,TBC!AF2:AF512))</f>
        <v>0</v>
      </c>
      <c r="S13" s="148">
        <f>(SUMIF(TBC!$A$2:$A$512,3.32,TBC!AG2:AG512))</f>
        <v>0</v>
      </c>
      <c r="T13" s="148">
        <f>(SUMIF(TBC!$A$2:$A$512,3.32,TBC!AH2:AH512))</f>
        <v>0</v>
      </c>
      <c r="U13" s="148">
        <f>(SUMIF(TBC!$A$2:$A$512,3.32,TBC!AI2:AI512))</f>
        <v>0</v>
      </c>
      <c r="V13" s="148">
        <f>(SUMIF(TBC!$A$2:$A$512,3.32,TBC!AJ2:AJ512))</f>
        <v>0</v>
      </c>
      <c r="W13" s="59">
        <f>SUM(C13:V13)</f>
        <v>949</v>
      </c>
    </row>
    <row r="14" spans="1:25" x14ac:dyDescent="0.2">
      <c r="A14" s="56" t="s">
        <v>2342</v>
      </c>
      <c r="B14" s="62">
        <v>4.32</v>
      </c>
      <c r="C14" s="63">
        <f>(SUMIF(TBC!$A$2:$A$512,4.32,TBC!Q2:Q512))</f>
        <v>0</v>
      </c>
      <c r="D14" s="151">
        <f>(SUMIF(TBC!$A$2:$A$512,4.32,TBC!R2:R512))</f>
        <v>0</v>
      </c>
      <c r="E14" s="151">
        <f>(SUMIF(TBC!$A$2:$A$512,4.32,TBC!S2:S512))</f>
        <v>0</v>
      </c>
      <c r="F14" s="151">
        <f>(SUMIF(TBC!$A$2:$A$512,4.32,TBC!T2:T512))</f>
        <v>0</v>
      </c>
      <c r="G14" s="151">
        <f>(SUMIF(TBC!$A$2:$A$512,4.32,TBC!U2:U512))</f>
        <v>0</v>
      </c>
      <c r="H14" s="151">
        <f>(SUMIF(TBC!$A$2:$A$512,4.32,TBC!V2:V512))</f>
        <v>0</v>
      </c>
      <c r="I14" s="151">
        <f>(SUMIF(TBC!$A$2:$A$512,4.32,TBC!W2:W512))</f>
        <v>25</v>
      </c>
      <c r="J14" s="151">
        <f>(SUMIF(TBC!$A$2:$A$512,4.32,TBC!X2:X512))</f>
        <v>43</v>
      </c>
      <c r="K14" s="151">
        <f>(SUMIF(TBC!$A$2:$A$512,4.32,TBC!Y2:Y512))</f>
        <v>0</v>
      </c>
      <c r="L14" s="151">
        <f>(SUMIF(TBC!$A$2:$A$512,4.32,TBC!Z2:Z512))</f>
        <v>0</v>
      </c>
      <c r="M14" s="151">
        <f>(SUMIF(TBC!$A$2:$A$512,4.32,TBC!AA2:AA512))</f>
        <v>0</v>
      </c>
      <c r="N14" s="151">
        <f>(SUMIF(TBC!$A$2:$A$512,4.32,TBC!AB2:AB512))</f>
        <v>0</v>
      </c>
      <c r="O14" s="151">
        <f>(SUMIF(TBC!$A$2:$A$512,4.32,TBC!AC2:AC512))</f>
        <v>0</v>
      </c>
      <c r="P14" s="151">
        <f>(SUMIF(TBC!$A$2:$A$512,4.32,TBC!AD2:AD512))</f>
        <v>0</v>
      </c>
      <c r="Q14" s="151">
        <f>(SUMIF(TBC!$A$2:$A$512,4.32,TBC!AE2:AE512))</f>
        <v>0</v>
      </c>
      <c r="R14" s="151">
        <f>(SUMIF(TBC!$A$2:$A$512,4.32,TBC!AF2:AF512))</f>
        <v>0</v>
      </c>
      <c r="S14" s="151">
        <f>(SUMIF(TBC!$A$2:$A$512,4.32,TBC!AG2:AG512))</f>
        <v>0</v>
      </c>
      <c r="T14" s="151">
        <f>(SUMIF(TBC!$A$2:$A$512,4.32,TBC!AH2:AH512))</f>
        <v>0</v>
      </c>
      <c r="U14" s="151">
        <f>(SUMIF(TBC!$A$2:$A$512,4.32,TBC!AI2:AI512))</f>
        <v>0</v>
      </c>
      <c r="V14" s="151">
        <f>(SUMIF(TBC!$A$2:$A$512,4.32,TBC!AJ2:AJ512))</f>
        <v>0</v>
      </c>
      <c r="W14" s="59">
        <f t="shared" si="2"/>
        <v>68</v>
      </c>
    </row>
    <row r="15" spans="1:25" x14ac:dyDescent="0.2">
      <c r="A15" s="56" t="s">
        <v>1365</v>
      </c>
      <c r="B15" s="53">
        <v>2</v>
      </c>
      <c r="C15" s="39">
        <f>(SUMIF(TBC!$A$2:$A$512,2,TBC!Q2:Q512))</f>
        <v>0</v>
      </c>
      <c r="D15" s="148">
        <f>(SUMIF(TBC!$A$2:$A$512,2,TBC!R2:R512))</f>
        <v>0</v>
      </c>
      <c r="E15" s="148">
        <f>(SUMIF(TBC!$A$2:$A$512,2,TBC!S2:S512))</f>
        <v>0</v>
      </c>
      <c r="F15" s="148">
        <f>(SUMIF(TBC!$A$2:$A$512,2,TBC!T2:T512))</f>
        <v>0</v>
      </c>
      <c r="G15" s="148">
        <f>(SUMIF(TBC!$A$2:$A$512,2,TBC!U2:U512))</f>
        <v>0</v>
      </c>
      <c r="H15" s="148">
        <f>(SUMIF(TBC!$A$2:$A$512,2,TBC!V2:V512))</f>
        <v>0</v>
      </c>
      <c r="I15" s="148">
        <f>(SUMIF(TBC!$A$2:$A$512,2,TBC!W2:W512))</f>
        <v>0</v>
      </c>
      <c r="J15" s="148">
        <f>(SUMIF(TBC!$A$2:$A$512,2,TBC!X2:X512))</f>
        <v>0</v>
      </c>
      <c r="K15" s="148">
        <f>(SUMIF(TBC!$A$2:$A$512,2,TBC!Y2:Y512))</f>
        <v>0</v>
      </c>
      <c r="L15" s="148">
        <f>(SUMIF(TBC!$A$2:$A$512,2,TBC!Z2:Z512))</f>
        <v>0</v>
      </c>
      <c r="M15" s="148">
        <f>(SUMIF(TBC!$A$2:$A$512,2,TBC!AA2:AA512))</f>
        <v>0</v>
      </c>
      <c r="N15" s="148">
        <f>(SUMIF(TBC!$A$2:$A$512,2,TBC!AB2:AB512))</f>
        <v>0</v>
      </c>
      <c r="O15" s="148">
        <f>(SUMIF(TBC!$A$2:$A$512,2,TBC!AC2:AC512))</f>
        <v>0</v>
      </c>
      <c r="P15" s="148">
        <f>(SUMIF(TBC!$A$2:$A$512,2,TBC!AD2:AD512))</f>
        <v>0</v>
      </c>
      <c r="Q15" s="148">
        <f>(SUMIF(TBC!$A$2:$A$512,2,TBC!AE2:AE512))</f>
        <v>0</v>
      </c>
      <c r="R15" s="148">
        <f>(SUMIF(TBC!$A$2:$A$512,2,TBC!AF2:AF512))</f>
        <v>0</v>
      </c>
      <c r="S15" s="148">
        <f>(SUMIF(TBC!$A$2:$A$512,2,TBC!AG2:AG512))</f>
        <v>0</v>
      </c>
      <c r="T15" s="148">
        <f>(SUMIF(TBC!$A$2:$A$512,2,TBC!AH2:AH512))</f>
        <v>0</v>
      </c>
      <c r="U15" s="148">
        <f>(SUMIF(TBC!$A$2:$A$512,2,TBC!AI2:AI512))</f>
        <v>0</v>
      </c>
      <c r="V15" s="148">
        <f>(SUMIF(TBC!$A$2:$A$512,2,TBC!AJ2:AJ512))</f>
        <v>0</v>
      </c>
      <c r="W15" s="59">
        <f t="shared" si="2"/>
        <v>0</v>
      </c>
    </row>
    <row r="16" spans="1:25" ht="26.25" thickBot="1" x14ac:dyDescent="0.25">
      <c r="A16" s="61" t="s">
        <v>2156</v>
      </c>
      <c r="B16" s="62" t="s">
        <v>2324</v>
      </c>
      <c r="C16" s="63">
        <f>(SUMIF(TBC!$A$2:$A$512,3.42,TBC!Q2:Q512))+(SUMIF(TBC!$A$2:$A$512,4.42,TBC!Q2:Q512))</f>
        <v>0</v>
      </c>
      <c r="D16" s="151">
        <f>(SUMIF(TBC!$A$2:$A$512,3.42,TBC!R2:R512))+(SUMIF(TBC!$A$2:$A$512,4.42,TBC!R2:R512))</f>
        <v>0</v>
      </c>
      <c r="E16" s="151">
        <f>(SUMIF(TBC!$A$2:$A$512,3.42,TBC!S2:S512))+(SUMIF(TBC!$A$2:$A$512,4.42,TBC!S2:S512))</f>
        <v>0</v>
      </c>
      <c r="F16" s="151">
        <f>(SUMIF(TBC!$A$2:$A$512,3.42,TBC!T2:T512))+(SUMIF(TBC!$A$2:$A$512,4.42,TBC!T2:T512))</f>
        <v>0</v>
      </c>
      <c r="G16" s="151">
        <f>(SUMIF(TBC!$A$2:$A$512,3.42,TBC!U2:U512))+(SUMIF(TBC!$A$2:$A$512,4.42,TBC!U2:U512))</f>
        <v>0</v>
      </c>
      <c r="H16" s="151">
        <f>(SUMIF(TBC!$A$2:$A$512,3.42,TBC!V2:V512))+(SUMIF(TBC!$A$2:$A$512,4.42,TBC!V2:V512))</f>
        <v>0</v>
      </c>
      <c r="I16" s="151">
        <f>(SUMIF(TBC!$A$2:$A$512,3.42,TBC!W2:W512))+(SUMIF(TBC!$A$2:$A$512,4.42,TBC!W2:W512))</f>
        <v>0</v>
      </c>
      <c r="J16" s="151">
        <f>(SUMIF(TBC!$A$2:$A$512,3.42,TBC!X2:X512))+(SUMIF(TBC!$A$2:$A$512,4.42,TBC!X2:X512))</f>
        <v>0</v>
      </c>
      <c r="K16" s="151">
        <f>(SUMIF(TBC!$A$2:$A$512,3.42,TBC!Y2:Y512))+(SUMIF(TBC!$A$2:$A$512,4.42,TBC!Y2:Y512))</f>
        <v>25</v>
      </c>
      <c r="L16" s="151">
        <f>(SUMIF(TBC!$A$2:$A$512,3.42,TBC!Z2:Z512))+(SUMIF(TBC!$A$2:$A$512,4.42,TBC!Z2:Z512))</f>
        <v>25</v>
      </c>
      <c r="M16" s="151">
        <f>(SUMIF(TBC!$A$2:$A$512,3.42,TBC!AA2:AA512))+(SUMIF(TBC!$A$2:$A$512,4.42,TBC!AA2:AA512))</f>
        <v>60</v>
      </c>
      <c r="N16" s="151">
        <f>(SUMIF(TBC!$A$2:$A$512,3.42,TBC!AB2:AB512))+(SUMIF(TBC!$A$2:$A$512,4.42,TBC!AB2:AB512))</f>
        <v>60</v>
      </c>
      <c r="O16" s="151">
        <f>(SUMIF(TBC!$A$2:$A$512,3.42,TBC!AC2:AC512))+(SUMIF(TBC!$A$2:$A$512,4.42,TBC!AC2:AC512))</f>
        <v>60</v>
      </c>
      <c r="P16" s="151">
        <f>(SUMIF(TBC!$A$2:$A$512,3.42,TBC!AD2:AD512))+(SUMIF(TBC!$A$2:$A$512,4.42,TBC!AD2:AD512))</f>
        <v>30</v>
      </c>
      <c r="Q16" s="151">
        <f>(SUMIF(TBC!$A$2:$A$512,3.42,TBC!AE2:AE512))+(SUMIF(TBC!$A$2:$A$512,4.42,TBC!AE2:AE512))</f>
        <v>30</v>
      </c>
      <c r="R16" s="151">
        <f>(SUMIF(TBC!$A$2:$A$512,3.42,TBC!AF2:AF512))+(SUMIF(TBC!$A$2:$A$512,4.42,TBC!AF2:AF512))</f>
        <v>15</v>
      </c>
      <c r="S16" s="151">
        <f>(SUMIF(TBC!$A$2:$A$512,3.42,TBC!AG2:AG512))+(SUMIF(TBC!$A$2:$A$512,4.42,TBC!AG2:AG512))</f>
        <v>10</v>
      </c>
      <c r="T16" s="151">
        <f>(SUMIF(TBC!$A$2:$A$512,3.42,TBC!AH2:AH512))+(SUMIF(TBC!$A$2:$A$512,4.42,TBC!AH2:AH512))</f>
        <v>0</v>
      </c>
      <c r="U16" s="151">
        <f>(SUMIF(TBC!$A$2:$A$512,3.42,TBC!AI2:AI512))+(SUMIF(TBC!$A$2:$A$512,4.42,TBC!AI2:AI512))</f>
        <v>0</v>
      </c>
      <c r="V16" s="151">
        <f>(SUMIF(TBC!$A$2:$A$512,3.42,TBC!AJ2:AJ512))+(SUMIF(TBC!$A$2:$A$512,4.42,TBC!AJ2:AJ512))</f>
        <v>0</v>
      </c>
      <c r="W16" s="64">
        <f t="shared" si="2"/>
        <v>315</v>
      </c>
    </row>
    <row r="17" spans="1:28" x14ac:dyDescent="0.2">
      <c r="A17" s="66" t="s">
        <v>3453</v>
      </c>
      <c r="B17" s="71">
        <v>6.3</v>
      </c>
      <c r="C17" s="50">
        <f>(SUMIF(SAs!$A$2:$A$9,6.3,SAs!Q2:Q9))</f>
        <v>0</v>
      </c>
      <c r="D17" s="50">
        <f>(SUMIF(SAs!$A$2:$A$9,6.3,SAs!R2:R9))</f>
        <v>0</v>
      </c>
      <c r="E17" s="50">
        <f>(SUMIF(SAs!$A$2:$A$9,6.3,SAs!S2:S9))</f>
        <v>0</v>
      </c>
      <c r="F17" s="50">
        <f>(SUMIF(SAs!$A$2:$A$9,6.3,SAs!T2:T9))</f>
        <v>0</v>
      </c>
      <c r="G17" s="50">
        <f>(SUMIF(SAs!$A$2:$A$9,6.3,SAs!U2:U9))</f>
        <v>0</v>
      </c>
      <c r="H17" s="50">
        <f>(SUMIF(SAs!$A$2:$A$9,6.3,SAs!V2:V9))</f>
        <v>0</v>
      </c>
      <c r="I17" s="50">
        <f>(SUMIF(SAs!$A$2:$A$9,6.3,SAs!W2:W9))</f>
        <v>0</v>
      </c>
      <c r="J17" s="50">
        <f>(SUMIF(SAs!$A$2:$A$11,6.3,SAs!X2:X11))</f>
        <v>25</v>
      </c>
      <c r="K17" s="50">
        <f>(SUMIF(SAs!$A$2:$A$11,6.3,SAs!Y2:Y11))</f>
        <v>125</v>
      </c>
      <c r="L17" s="50">
        <f>(SUMIF(SAs!$A$2:$A$11,6.3,SAs!Z2:Z11))</f>
        <v>125</v>
      </c>
      <c r="M17" s="50">
        <f>(SUMIF(SAs!$A$2:$A$11,6.3,SAs!AA2:AA11))</f>
        <v>125</v>
      </c>
      <c r="N17" s="50">
        <f>(SUMIF(SAs!$A$2:$A$11,6.3,SAs!AB2:AB11))</f>
        <v>100</v>
      </c>
      <c r="O17" s="50">
        <f>(SUMIF(SAs!$A$2:$A$11,6.3,SAs!AC2:AC11))</f>
        <v>0</v>
      </c>
      <c r="P17" s="50">
        <f>(SUMIF(SAs!$A$2:$A$11,6.3,SAs!AD2:AD11))</f>
        <v>0</v>
      </c>
      <c r="Q17" s="50">
        <f>(SUMIF(SAs!$A$2:$A$11,6.3,SAs!AE2:AE11))</f>
        <v>0</v>
      </c>
      <c r="R17" s="50">
        <f>(SUMIF(SAs!$A$2:$A$11,6.3,SAs!AF2:AF11))</f>
        <v>0</v>
      </c>
      <c r="S17" s="50">
        <f>(SUMIF(SAs!$A$2:$A$11,6.3,SAs!AG2:AG11))</f>
        <v>0</v>
      </c>
      <c r="T17" s="50">
        <f>(SUMIF(SAs!$A$2:$A$11,6.3,SAs!AH2:AH11))</f>
        <v>0</v>
      </c>
      <c r="U17" s="50">
        <f>(SUMIF(SAs!$A$2:$A$11,6.3,SAs!AI2:AI11))</f>
        <v>0</v>
      </c>
      <c r="V17" s="50">
        <f>(SUMIF(SAs!$A$2:$A$11,6.3,SAs!AJ2:AJ11))</f>
        <v>0</v>
      </c>
      <c r="W17" s="50">
        <f>SUM(C17:V17)</f>
        <v>500</v>
      </c>
    </row>
    <row r="18" spans="1:28" s="6" customFormat="1" x14ac:dyDescent="0.2">
      <c r="A18" s="114" t="s">
        <v>2213</v>
      </c>
      <c r="B18" s="47"/>
      <c r="C18" s="86">
        <f>SUM(C2:C17)</f>
        <v>318</v>
      </c>
      <c r="D18" s="86">
        <f t="shared" ref="D18:K18" si="3">SUM(D2:D17)</f>
        <v>462</v>
      </c>
      <c r="E18" s="86">
        <f t="shared" si="3"/>
        <v>513</v>
      </c>
      <c r="F18" s="86">
        <f t="shared" si="3"/>
        <v>573</v>
      </c>
      <c r="G18" s="86">
        <f t="shared" si="3"/>
        <v>630</v>
      </c>
      <c r="H18" s="86">
        <f t="shared" si="3"/>
        <v>635</v>
      </c>
      <c r="I18" s="86">
        <f t="shared" si="3"/>
        <v>565</v>
      </c>
      <c r="J18" s="86">
        <f t="shared" si="3"/>
        <v>713</v>
      </c>
      <c r="K18" s="86">
        <f t="shared" si="3"/>
        <v>723</v>
      </c>
      <c r="L18" s="86">
        <f t="shared" ref="L18:V18" si="4">SUM(L2:L17)</f>
        <v>621</v>
      </c>
      <c r="M18" s="86">
        <f t="shared" si="4"/>
        <v>419</v>
      </c>
      <c r="N18" s="86">
        <f t="shared" si="4"/>
        <v>322</v>
      </c>
      <c r="O18" s="86">
        <f t="shared" si="4"/>
        <v>156</v>
      </c>
      <c r="P18" s="86">
        <f t="shared" si="4"/>
        <v>76</v>
      </c>
      <c r="Q18" s="86">
        <f t="shared" si="4"/>
        <v>76</v>
      </c>
      <c r="R18" s="86">
        <f t="shared" si="4"/>
        <v>61</v>
      </c>
      <c r="S18" s="86">
        <f t="shared" si="4"/>
        <v>56</v>
      </c>
      <c r="T18" s="86">
        <f>SUM(T2:T17)</f>
        <v>46</v>
      </c>
      <c r="U18" s="86">
        <f t="shared" si="4"/>
        <v>46</v>
      </c>
      <c r="V18" s="86">
        <f t="shared" si="4"/>
        <v>46</v>
      </c>
      <c r="W18" s="88">
        <f>SUM(C18:V18)</f>
        <v>7057</v>
      </c>
    </row>
    <row r="19" spans="1:28" s="6" customFormat="1" x14ac:dyDescent="0.2">
      <c r="A19" s="213" t="s">
        <v>2751</v>
      </c>
      <c r="B19" s="210"/>
      <c r="C19" s="211">
        <v>495</v>
      </c>
      <c r="D19" s="211">
        <v>495</v>
      </c>
      <c r="E19" s="211">
        <v>495</v>
      </c>
      <c r="F19" s="211">
        <v>495</v>
      </c>
      <c r="G19" s="211">
        <v>495</v>
      </c>
      <c r="H19" s="211">
        <v>495</v>
      </c>
      <c r="I19" s="211">
        <v>495</v>
      </c>
      <c r="J19" s="211">
        <v>495</v>
      </c>
      <c r="K19" s="211">
        <v>495</v>
      </c>
      <c r="L19" s="211">
        <v>495</v>
      </c>
      <c r="M19" s="211">
        <v>495</v>
      </c>
      <c r="N19" s="211">
        <v>495</v>
      </c>
      <c r="O19" s="211">
        <v>495</v>
      </c>
      <c r="P19" s="211">
        <v>120</v>
      </c>
      <c r="Q19" s="211">
        <v>120</v>
      </c>
      <c r="R19" s="211">
        <v>120</v>
      </c>
      <c r="S19" s="211">
        <v>120</v>
      </c>
      <c r="T19" s="211">
        <v>995</v>
      </c>
      <c r="U19" s="211">
        <v>995</v>
      </c>
      <c r="V19" s="211">
        <v>995</v>
      </c>
      <c r="W19" s="214">
        <f>SUM(C19:V19)</f>
        <v>9900</v>
      </c>
    </row>
    <row r="20" spans="1:28" x14ac:dyDescent="0.2">
      <c r="A20" s="18"/>
      <c r="B20" s="48"/>
      <c r="C20" s="42"/>
      <c r="D20" s="42"/>
      <c r="E20" s="42"/>
      <c r="F20" s="42"/>
      <c r="G20" s="4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42"/>
      <c r="U20" s="42"/>
      <c r="V20" s="42"/>
    </row>
    <row r="21" spans="1:28" s="275" customFormat="1" ht="15" x14ac:dyDescent="0.25">
      <c r="A21" s="18"/>
      <c r="B21" s="179"/>
      <c r="C21" s="178"/>
      <c r="D21" s="178"/>
      <c r="E21" s="178"/>
      <c r="F21" s="178"/>
      <c r="G21" s="178"/>
      <c r="H21" s="292"/>
      <c r="I21" s="292"/>
      <c r="J21" s="292"/>
      <c r="K21" s="293"/>
      <c r="L21" s="293"/>
      <c r="M21" s="293"/>
      <c r="N21" s="293"/>
      <c r="O21" s="293"/>
      <c r="P21" s="293"/>
      <c r="Q21" s="293"/>
      <c r="R21" s="293"/>
      <c r="S21" s="146"/>
      <c r="T21" s="178"/>
      <c r="U21" s="178"/>
      <c r="V21" s="178"/>
      <c r="W21" s="274"/>
    </row>
    <row r="22" spans="1:28" ht="15" x14ac:dyDescent="0.25">
      <c r="H22" s="286"/>
      <c r="I22" s="286"/>
      <c r="J22" s="286"/>
      <c r="K22" s="286"/>
      <c r="L22" s="286"/>
      <c r="M22" s="287"/>
      <c r="N22" s="287"/>
      <c r="O22" s="287"/>
      <c r="P22" s="287"/>
      <c r="Q22" s="287"/>
      <c r="R22" s="287"/>
      <c r="S22" s="288"/>
    </row>
    <row r="23" spans="1:28" s="275" customFormat="1" ht="15" x14ac:dyDescent="0.25">
      <c r="A23" s="89" t="s">
        <v>2414</v>
      </c>
      <c r="B23" s="69"/>
      <c r="C23" s="274"/>
      <c r="D23" s="274"/>
      <c r="E23" s="274"/>
      <c r="F23" s="274"/>
      <c r="G23" s="274"/>
      <c r="H23" s="286"/>
      <c r="I23" s="286"/>
      <c r="J23" s="286"/>
      <c r="K23" s="286"/>
      <c r="L23" s="286"/>
      <c r="M23" s="287"/>
      <c r="N23" s="287"/>
      <c r="O23" s="287"/>
      <c r="P23" s="287"/>
      <c r="Q23" s="287"/>
      <c r="R23" s="287"/>
      <c r="S23" s="274"/>
      <c r="T23" s="274"/>
      <c r="U23" s="274"/>
      <c r="V23" s="274"/>
      <c r="W23" s="274"/>
    </row>
    <row r="24" spans="1:28" ht="38.25" x14ac:dyDescent="0.2">
      <c r="F24" s="174" t="s">
        <v>2666</v>
      </c>
      <c r="G24" s="174" t="s">
        <v>20</v>
      </c>
      <c r="H24" s="87" t="s">
        <v>21</v>
      </c>
      <c r="I24" s="38" t="s">
        <v>22</v>
      </c>
      <c r="J24" s="38" t="s">
        <v>23</v>
      </c>
      <c r="K24" s="38" t="s">
        <v>24</v>
      </c>
      <c r="L24" s="87" t="s">
        <v>25</v>
      </c>
      <c r="M24" s="37" t="s">
        <v>26</v>
      </c>
      <c r="N24" s="37" t="s">
        <v>2667</v>
      </c>
    </row>
    <row r="25" spans="1:28" x14ac:dyDescent="0.2">
      <c r="A25" s="15" t="s">
        <v>2408</v>
      </c>
      <c r="B25" s="16"/>
      <c r="C25" s="257" t="s">
        <v>2350</v>
      </c>
      <c r="D25" s="257" t="s">
        <v>2</v>
      </c>
      <c r="E25" s="186"/>
      <c r="F25" s="39"/>
      <c r="G25" s="39"/>
      <c r="H25" s="39"/>
      <c r="I25" s="39"/>
      <c r="J25" s="39"/>
      <c r="K25" s="39"/>
      <c r="L25" s="39"/>
      <c r="M25" s="39"/>
      <c r="N25" s="39"/>
      <c r="W25" s="7"/>
    </row>
    <row r="26" spans="1:28" ht="15" x14ac:dyDescent="0.25">
      <c r="A26" s="39" t="s">
        <v>2664</v>
      </c>
      <c r="B26" s="16"/>
      <c r="C26" s="186" t="s">
        <v>2355</v>
      </c>
      <c r="D26" s="186"/>
      <c r="E26" s="186"/>
      <c r="F26" s="39">
        <f>SUM(C2:G17)</f>
        <v>2496</v>
      </c>
      <c r="G26" s="39"/>
      <c r="H26" s="39"/>
      <c r="I26" s="39"/>
      <c r="J26" s="39"/>
      <c r="K26" s="39"/>
      <c r="L26" s="39"/>
      <c r="M26" s="39"/>
      <c r="N26" s="39"/>
      <c r="W26" s="7"/>
      <c r="X26" s="79"/>
    </row>
    <row r="27" spans="1:28" ht="15" x14ac:dyDescent="0.25">
      <c r="A27" s="16"/>
      <c r="B27" s="16"/>
      <c r="C27" s="186"/>
      <c r="D27" s="186"/>
      <c r="E27" s="186"/>
      <c r="F27" s="39"/>
      <c r="G27" s="39"/>
      <c r="H27" s="39"/>
      <c r="I27" s="39"/>
      <c r="J27" s="39"/>
      <c r="K27" s="39"/>
      <c r="L27" s="39"/>
      <c r="M27" s="39"/>
      <c r="N27" s="39"/>
      <c r="P27" s="85"/>
      <c r="Q27" s="85"/>
      <c r="R27" s="85"/>
      <c r="S27" s="85"/>
      <c r="T27" s="85"/>
      <c r="U27" s="85"/>
      <c r="V27" s="85"/>
      <c r="W27" s="7"/>
      <c r="X27" s="79"/>
      <c r="Y27" s="147"/>
      <c r="AA27" s="41"/>
      <c r="AB27" s="41"/>
    </row>
    <row r="28" spans="1:28" ht="15" x14ac:dyDescent="0.25">
      <c r="A28" s="15" t="s">
        <v>2406</v>
      </c>
      <c r="B28" s="16"/>
      <c r="C28" s="186"/>
      <c r="D28" s="186"/>
      <c r="E28" s="186"/>
      <c r="F28" s="39"/>
      <c r="G28" s="39"/>
      <c r="H28" s="39"/>
      <c r="I28" s="39"/>
      <c r="J28" s="39"/>
      <c r="K28" s="39"/>
      <c r="L28" s="39"/>
      <c r="M28" s="39"/>
      <c r="N28" s="39"/>
      <c r="P28" s="85"/>
      <c r="Q28" s="85"/>
      <c r="R28" s="85"/>
      <c r="S28" s="217"/>
      <c r="T28" s="217"/>
      <c r="U28" s="217"/>
      <c r="V28" s="217"/>
      <c r="W28" s="7"/>
      <c r="X28" s="79"/>
      <c r="Y28" s="147"/>
      <c r="AA28" s="79"/>
    </row>
    <row r="29" spans="1:28" ht="15" x14ac:dyDescent="0.25">
      <c r="A29" s="16" t="s">
        <v>2349</v>
      </c>
      <c r="B29" s="16"/>
      <c r="C29" s="186" t="s">
        <v>2351</v>
      </c>
      <c r="D29" s="186" t="s">
        <v>2355</v>
      </c>
      <c r="E29" s="186"/>
      <c r="F29" s="39"/>
      <c r="G29" s="86">
        <v>29</v>
      </c>
      <c r="H29" s="86">
        <v>4</v>
      </c>
      <c r="I29" s="39"/>
      <c r="J29" s="39"/>
      <c r="K29" s="39"/>
      <c r="L29" s="39"/>
      <c r="M29" s="39"/>
      <c r="N29" s="39"/>
      <c r="P29" s="85"/>
      <c r="Q29" s="85"/>
      <c r="R29" s="85"/>
      <c r="S29" s="275"/>
      <c r="T29" s="275"/>
      <c r="U29" s="177"/>
      <c r="V29" s="217"/>
      <c r="W29" s="7"/>
      <c r="X29" s="79"/>
      <c r="Y29" s="147"/>
    </row>
    <row r="30" spans="1:28" ht="26.25" x14ac:dyDescent="0.25">
      <c r="A30" s="28" t="s">
        <v>2352</v>
      </c>
      <c r="B30" s="28"/>
      <c r="C30" s="259" t="s">
        <v>3457</v>
      </c>
      <c r="D30" s="259" t="s">
        <v>2405</v>
      </c>
      <c r="E30" s="259"/>
      <c r="F30" s="86"/>
      <c r="G30" s="86">
        <v>31</v>
      </c>
      <c r="H30" s="86">
        <v>23</v>
      </c>
      <c r="I30" s="86">
        <v>12</v>
      </c>
      <c r="J30" s="86">
        <v>6</v>
      </c>
      <c r="K30" s="86">
        <v>6</v>
      </c>
      <c r="L30" s="86">
        <v>1</v>
      </c>
      <c r="M30" s="86">
        <v>2</v>
      </c>
      <c r="N30" s="86">
        <v>13</v>
      </c>
      <c r="P30" s="181"/>
      <c r="Q30" s="276"/>
      <c r="R30" s="85"/>
      <c r="S30" s="275"/>
      <c r="T30" s="275"/>
      <c r="U30" s="217"/>
      <c r="V30" s="217"/>
      <c r="W30" s="7"/>
      <c r="X30" s="79"/>
      <c r="Y30" s="147"/>
    </row>
    <row r="31" spans="1:28" ht="26.25" x14ac:dyDescent="0.25">
      <c r="A31" s="28" t="s">
        <v>2318</v>
      </c>
      <c r="B31" s="28"/>
      <c r="C31" s="259" t="s">
        <v>2411</v>
      </c>
      <c r="D31" s="259" t="s">
        <v>2404</v>
      </c>
      <c r="E31" s="259"/>
      <c r="F31" s="86"/>
      <c r="G31" s="86"/>
      <c r="H31" s="86"/>
      <c r="I31" s="86">
        <f>46-I30</f>
        <v>34</v>
      </c>
      <c r="J31" s="86">
        <f t="shared" ref="J31:M31" si="5">46-J30</f>
        <v>40</v>
      </c>
      <c r="K31" s="86">
        <f t="shared" si="5"/>
        <v>40</v>
      </c>
      <c r="L31" s="86">
        <f t="shared" si="5"/>
        <v>45</v>
      </c>
      <c r="M31" s="86">
        <f t="shared" si="5"/>
        <v>44</v>
      </c>
      <c r="N31" s="86">
        <f>SUM(N8:V8)-N30</f>
        <v>401</v>
      </c>
      <c r="P31" s="181"/>
      <c r="Q31" s="276"/>
      <c r="R31" s="189"/>
      <c r="S31" s="275"/>
      <c r="T31" s="275"/>
      <c r="U31" s="217"/>
      <c r="V31" s="217"/>
      <c r="W31" s="7"/>
      <c r="X31" s="79"/>
      <c r="Y31" s="147"/>
    </row>
    <row r="32" spans="1:28" ht="15" x14ac:dyDescent="0.25">
      <c r="A32" s="16"/>
      <c r="B32" s="16"/>
      <c r="C32" s="186"/>
      <c r="D32" s="186"/>
      <c r="E32" s="186"/>
      <c r="F32" s="39"/>
      <c r="G32" s="39"/>
      <c r="H32" s="39"/>
      <c r="I32" s="39"/>
      <c r="J32" s="39"/>
      <c r="K32" s="39"/>
      <c r="L32" s="39"/>
      <c r="M32" s="39"/>
      <c r="N32" s="39"/>
      <c r="P32" s="181"/>
      <c r="Q32" s="276"/>
      <c r="R32" s="189"/>
      <c r="S32" s="275"/>
      <c r="T32" s="275"/>
      <c r="U32" s="217"/>
      <c r="V32" s="217"/>
      <c r="W32" s="7"/>
      <c r="X32" s="79"/>
      <c r="Y32" s="147"/>
    </row>
    <row r="33" spans="1:27" ht="15" x14ac:dyDescent="0.25">
      <c r="A33" s="15" t="s">
        <v>2409</v>
      </c>
      <c r="B33" s="16"/>
      <c r="C33" s="186"/>
      <c r="D33" s="186"/>
      <c r="E33" s="186"/>
      <c r="F33" s="39"/>
      <c r="G33" s="39"/>
      <c r="H33" s="39"/>
      <c r="I33" s="39"/>
      <c r="J33" s="39"/>
      <c r="K33" s="39"/>
      <c r="L33" s="39"/>
      <c r="M33" s="39"/>
      <c r="N33" s="39"/>
      <c r="P33" s="181"/>
      <c r="Q33" s="276"/>
      <c r="R33" s="189"/>
      <c r="S33" s="275"/>
      <c r="T33" s="275"/>
      <c r="U33" s="217"/>
      <c r="V33" s="217"/>
      <c r="Z33" s="41"/>
      <c r="AA33" s="79"/>
    </row>
    <row r="34" spans="1:27" ht="15" x14ac:dyDescent="0.25">
      <c r="A34" s="16" t="s">
        <v>2349</v>
      </c>
      <c r="B34" s="16"/>
      <c r="C34" s="186"/>
      <c r="D34" s="186"/>
      <c r="E34" s="186"/>
      <c r="F34" s="39"/>
      <c r="G34" s="39">
        <f>SUM(H9:H11)</f>
        <v>421</v>
      </c>
      <c r="H34" s="39">
        <f t="shared" ref="H34:M34" si="6">SUM(I9:I11)</f>
        <v>287</v>
      </c>
      <c r="I34" s="39">
        <f t="shared" si="6"/>
        <v>150</v>
      </c>
      <c r="J34" s="39">
        <f t="shared" si="6"/>
        <v>211</v>
      </c>
      <c r="K34" s="39">
        <f t="shared" si="6"/>
        <v>250</v>
      </c>
      <c r="L34" s="39">
        <f t="shared" si="6"/>
        <v>138</v>
      </c>
      <c r="M34" s="39">
        <f t="shared" si="6"/>
        <v>66</v>
      </c>
      <c r="N34" s="39">
        <f>SUM(O9:V11)</f>
        <v>0</v>
      </c>
      <c r="P34" s="181"/>
      <c r="Q34" s="276"/>
      <c r="R34" s="189"/>
      <c r="S34" s="275"/>
      <c r="T34" s="275"/>
      <c r="U34" s="217"/>
      <c r="V34" s="217"/>
      <c r="Z34" s="41"/>
      <c r="AA34" s="79"/>
    </row>
    <row r="35" spans="1:27" ht="15" x14ac:dyDescent="0.25">
      <c r="A35" s="16" t="s">
        <v>2352</v>
      </c>
      <c r="B35" s="16"/>
      <c r="C35" s="186"/>
      <c r="D35" s="186"/>
      <c r="E35" s="186"/>
      <c r="F35" s="39"/>
      <c r="G35" s="39">
        <f>SUM(H12:H14)</f>
        <v>79</v>
      </c>
      <c r="H35" s="39">
        <f t="shared" ref="H35:M35" si="7">SUM(I12:I14)</f>
        <v>251</v>
      </c>
      <c r="I35" s="39">
        <f t="shared" si="7"/>
        <v>492</v>
      </c>
      <c r="J35" s="39">
        <f t="shared" si="7"/>
        <v>316</v>
      </c>
      <c r="K35" s="39">
        <f t="shared" si="7"/>
        <v>175</v>
      </c>
      <c r="L35" s="39">
        <f t="shared" si="7"/>
        <v>50</v>
      </c>
      <c r="M35" s="39">
        <f t="shared" si="7"/>
        <v>50</v>
      </c>
      <c r="N35" s="39">
        <f>SUM(O12:V14)</f>
        <v>50</v>
      </c>
      <c r="P35" s="181"/>
      <c r="Q35" s="276"/>
      <c r="R35" s="189"/>
      <c r="S35" s="275"/>
      <c r="T35" s="275"/>
      <c r="U35" s="217"/>
      <c r="V35" s="217"/>
      <c r="Z35" s="41"/>
      <c r="AA35" s="41"/>
    </row>
    <row r="36" spans="1:27" ht="15" x14ac:dyDescent="0.25">
      <c r="A36" s="16" t="s">
        <v>2363</v>
      </c>
      <c r="B36" s="16"/>
      <c r="C36" s="186"/>
      <c r="D36" s="186"/>
      <c r="E36" s="186"/>
      <c r="F36" s="39"/>
      <c r="G36" s="39">
        <f>H15</f>
        <v>0</v>
      </c>
      <c r="H36" s="39">
        <f t="shared" ref="H36:M36" si="8">I15</f>
        <v>0</v>
      </c>
      <c r="I36" s="39">
        <f t="shared" si="8"/>
        <v>0</v>
      </c>
      <c r="J36" s="39">
        <f t="shared" si="8"/>
        <v>0</v>
      </c>
      <c r="K36" s="39">
        <f t="shared" si="8"/>
        <v>0</v>
      </c>
      <c r="L36" s="39">
        <f t="shared" si="8"/>
        <v>0</v>
      </c>
      <c r="M36" s="39">
        <f t="shared" si="8"/>
        <v>0</v>
      </c>
      <c r="N36" s="39">
        <v>0</v>
      </c>
      <c r="P36" s="181"/>
      <c r="Q36" s="276"/>
      <c r="R36" s="189"/>
      <c r="S36" s="275"/>
      <c r="T36" s="275"/>
      <c r="U36" s="217"/>
      <c r="V36" s="217"/>
    </row>
    <row r="37" spans="1:27" ht="51" x14ac:dyDescent="0.2">
      <c r="A37" s="39" t="s">
        <v>2354</v>
      </c>
      <c r="B37" s="16"/>
      <c r="C37" s="186" t="s">
        <v>2351</v>
      </c>
      <c r="D37" s="186" t="s">
        <v>2376</v>
      </c>
      <c r="E37" s="186"/>
      <c r="F37" s="39"/>
      <c r="G37" s="39">
        <f>H16</f>
        <v>0</v>
      </c>
      <c r="H37" s="39">
        <f t="shared" ref="H37:M37" si="9">I16</f>
        <v>0</v>
      </c>
      <c r="I37" s="39">
        <f t="shared" si="9"/>
        <v>0</v>
      </c>
      <c r="J37" s="39">
        <f t="shared" si="9"/>
        <v>25</v>
      </c>
      <c r="K37" s="39">
        <f t="shared" si="9"/>
        <v>25</v>
      </c>
      <c r="L37" s="39">
        <f t="shared" si="9"/>
        <v>60</v>
      </c>
      <c r="M37" s="39">
        <f t="shared" si="9"/>
        <v>60</v>
      </c>
      <c r="N37" s="39">
        <f>SUM(O14:V16)</f>
        <v>145</v>
      </c>
      <c r="Q37" s="274"/>
      <c r="R37" s="189"/>
      <c r="S37" s="275"/>
      <c r="T37" s="275"/>
      <c r="U37" s="217"/>
      <c r="V37" s="217"/>
    </row>
    <row r="38" spans="1:27" x14ac:dyDescent="0.2">
      <c r="A38" s="15" t="s">
        <v>3450</v>
      </c>
      <c r="B38" s="68"/>
      <c r="C38" s="186"/>
      <c r="D38" s="186"/>
      <c r="E38" s="186"/>
      <c r="F38" s="39"/>
      <c r="G38" s="39"/>
      <c r="H38" s="39"/>
      <c r="I38" s="39"/>
      <c r="J38" s="39"/>
      <c r="K38" s="39"/>
      <c r="L38" s="39"/>
      <c r="M38" s="39"/>
      <c r="N38" s="39"/>
      <c r="P38" s="7"/>
      <c r="R38" s="215"/>
      <c r="S38" s="215"/>
      <c r="T38" s="216"/>
      <c r="U38" s="216"/>
    </row>
    <row r="39" spans="1:27" x14ac:dyDescent="0.2">
      <c r="A39" s="11" t="s">
        <v>3434</v>
      </c>
      <c r="B39" s="72" t="s">
        <v>2726</v>
      </c>
      <c r="C39" s="186"/>
      <c r="D39" s="186"/>
      <c r="E39" s="186"/>
      <c r="F39" s="39"/>
      <c r="G39" s="39">
        <f>(SUMIF(SAs!$D$2:$D$11,$B39,SAs!V$2:V$11))</f>
        <v>0</v>
      </c>
      <c r="H39" s="198">
        <f>(SUMIF(SAs!$D$2:$D$11,$B39,SAs!W$2:W$11))</f>
        <v>0</v>
      </c>
      <c r="I39" s="198">
        <f>(SUMIF(SAs!$D$2:$D$11,$B39,SAs!X$2:X$11))</f>
        <v>25</v>
      </c>
      <c r="J39" s="198">
        <f>(SUMIF(SAs!$D$2:$D$11,$B39,SAs!Y$2:Y$11))</f>
        <v>125</v>
      </c>
      <c r="K39" s="198">
        <f>(SUMIF(SAs!$D$2:$D$11,$B39,SAs!Z$2:Z$11))</f>
        <v>125</v>
      </c>
      <c r="L39" s="198">
        <f>(SUMIF(SAs!$D$2:$D$11,$B39,SAs!AA$2:AA$11))</f>
        <v>125</v>
      </c>
      <c r="M39" s="198">
        <f>(SUMIF(SAs!$D$2:$D$11,$B39,SAs!AB$2:AB$11))</f>
        <v>100</v>
      </c>
      <c r="N39" s="148">
        <f>(SUMIF(SAs!$D$2:$D$11,$B39,SAs!AC$2:AC$11))+(SUMIF(SAs!$D$2:$D$11,$B39,SAs!AD$2:AD$11))+(SUMIF(SAs!$D$2:$D$11,$B39,SAs!AE$2:AE$11))+(SUMIF(SAs!$D$2:$D$11,$B39,SAs!AF$2:AF$11))+(SUMIF(SAs!$D$2:$D$11,$B39,SAs!AG$2:AG$11))+(SUMIF(SAs!$D$2:$D$11,$B39,SAs!AH$2:AH$11))+(SUMIF(SAs!$D$2:$D$11,$B39,SAs!AI$2:AI$11))</f>
        <v>0</v>
      </c>
      <c r="P39" s="7"/>
    </row>
    <row r="40" spans="1:27" x14ac:dyDescent="0.2">
      <c r="A40" s="2"/>
      <c r="B40" s="80"/>
      <c r="D40" s="40" t="s">
        <v>2168</v>
      </c>
      <c r="E40" s="39"/>
      <c r="F40" s="40">
        <f>SUM(F25:F38)</f>
        <v>2496</v>
      </c>
      <c r="G40" s="40">
        <f t="shared" ref="G40:N40" si="10">SUM(G25:G39)</f>
        <v>560</v>
      </c>
      <c r="H40" s="40">
        <f t="shared" si="10"/>
        <v>565</v>
      </c>
      <c r="I40" s="40">
        <f t="shared" si="10"/>
        <v>713</v>
      </c>
      <c r="J40" s="40">
        <f t="shared" si="10"/>
        <v>723</v>
      </c>
      <c r="K40" s="40">
        <f t="shared" si="10"/>
        <v>621</v>
      </c>
      <c r="L40" s="40">
        <f t="shared" si="10"/>
        <v>419</v>
      </c>
      <c r="M40" s="40">
        <f t="shared" si="10"/>
        <v>322</v>
      </c>
      <c r="N40" s="40">
        <f t="shared" si="10"/>
        <v>609</v>
      </c>
      <c r="P40" s="75"/>
    </row>
    <row r="41" spans="1:27" x14ac:dyDescent="0.2">
      <c r="A41" s="2"/>
      <c r="B41" s="80"/>
      <c r="K41" s="40" t="s">
        <v>2377</v>
      </c>
      <c r="L41" s="39"/>
      <c r="M41" s="39"/>
      <c r="N41" s="40">
        <f>SUM(G25:N39,F26)</f>
        <v>7028</v>
      </c>
      <c r="P41" s="75"/>
    </row>
    <row r="42" spans="1:27" x14ac:dyDescent="0.2">
      <c r="A42" s="2"/>
      <c r="B42" s="80"/>
      <c r="P42" s="75"/>
    </row>
    <row r="43" spans="1:27" x14ac:dyDescent="0.2">
      <c r="A43" s="75" t="s">
        <v>2426</v>
      </c>
      <c r="B43" s="80"/>
      <c r="J43" s="7"/>
      <c r="K43" s="49"/>
      <c r="L43" s="7"/>
      <c r="M43" s="7"/>
    </row>
    <row r="44" spans="1:27" x14ac:dyDescent="0.2">
      <c r="A44" s="2"/>
      <c r="B44" s="80"/>
      <c r="C44" s="264"/>
      <c r="D44" s="264"/>
      <c r="E44" s="110"/>
      <c r="F44" s="297"/>
      <c r="G44" s="297"/>
    </row>
    <row r="45" spans="1:27" x14ac:dyDescent="0.2">
      <c r="A45" s="40" t="s">
        <v>2379</v>
      </c>
      <c r="B45" s="80"/>
      <c r="C45" s="265"/>
      <c r="D45" s="264"/>
      <c r="E45" s="5"/>
      <c r="F45" s="5"/>
      <c r="G45" s="5"/>
      <c r="H45" s="7"/>
      <c r="I45" s="7"/>
    </row>
    <row r="46" spans="1:27" x14ac:dyDescent="0.2">
      <c r="A46" s="39" t="s">
        <v>2366</v>
      </c>
      <c r="B46" s="107" t="s">
        <v>2380</v>
      </c>
      <c r="C46" s="198">
        <f>SUM(I19:M19)/5</f>
        <v>495</v>
      </c>
      <c r="D46" s="264"/>
      <c r="E46" s="5"/>
      <c r="F46" s="42"/>
      <c r="G46" s="42"/>
      <c r="I46" s="49"/>
      <c r="J46" s="49"/>
      <c r="K46" s="49"/>
    </row>
    <row r="47" spans="1:27" x14ac:dyDescent="0.2">
      <c r="A47" s="39" t="s">
        <v>2725</v>
      </c>
      <c r="B47" s="107" t="s">
        <v>2381</v>
      </c>
      <c r="C47" s="198">
        <v>6</v>
      </c>
      <c r="D47" s="264"/>
      <c r="E47" s="5"/>
      <c r="F47" s="42"/>
      <c r="G47" s="42"/>
      <c r="I47" s="49"/>
      <c r="J47" s="49"/>
      <c r="K47" s="49"/>
    </row>
    <row r="48" spans="1:27" x14ac:dyDescent="0.2">
      <c r="A48" s="39" t="s">
        <v>2356</v>
      </c>
      <c r="B48" s="107" t="s">
        <v>3416</v>
      </c>
      <c r="C48" s="198">
        <f>SUM(C19:H19)</f>
        <v>2970</v>
      </c>
      <c r="D48" s="264"/>
      <c r="E48" s="5"/>
      <c r="F48" s="42"/>
      <c r="G48" s="42"/>
      <c r="H48" s="7"/>
      <c r="I48" s="7"/>
      <c r="J48" s="7"/>
      <c r="K48" s="49"/>
    </row>
    <row r="49" spans="1:11" x14ac:dyDescent="0.2">
      <c r="A49" s="39" t="s">
        <v>2665</v>
      </c>
      <c r="B49" s="107" t="s">
        <v>2382</v>
      </c>
      <c r="C49" s="198">
        <f>SUM(F26:H27)</f>
        <v>2496</v>
      </c>
      <c r="D49" s="264"/>
      <c r="E49" s="5"/>
      <c r="F49" s="42"/>
      <c r="G49" s="42"/>
      <c r="H49" s="49"/>
      <c r="I49" s="49"/>
      <c r="J49" s="49"/>
      <c r="K49" s="49"/>
    </row>
    <row r="50" spans="1:11" x14ac:dyDescent="0.2">
      <c r="A50" s="39" t="s">
        <v>2727</v>
      </c>
      <c r="B50" s="107" t="s">
        <v>2384</v>
      </c>
      <c r="C50" s="198">
        <f>SUM(G29:G39)</f>
        <v>560</v>
      </c>
      <c r="D50" s="264"/>
      <c r="E50" s="5"/>
      <c r="F50" s="42"/>
      <c r="G50" s="42"/>
      <c r="H50" s="85"/>
      <c r="I50" s="85"/>
      <c r="J50" s="85"/>
      <c r="K50" s="49"/>
    </row>
    <row r="51" spans="1:11" x14ac:dyDescent="0.2">
      <c r="A51" s="39" t="s">
        <v>2383</v>
      </c>
      <c r="B51" s="107" t="s">
        <v>2385</v>
      </c>
      <c r="C51" s="198">
        <f>SUM(C49:C50)</f>
        <v>3056</v>
      </c>
      <c r="D51" s="264"/>
      <c r="E51" s="42"/>
      <c r="F51" s="42"/>
      <c r="G51" s="42"/>
      <c r="H51" s="85"/>
      <c r="I51" s="85"/>
      <c r="J51" s="85"/>
      <c r="K51" s="49"/>
    </row>
    <row r="52" spans="1:11" x14ac:dyDescent="0.2">
      <c r="A52" s="16"/>
      <c r="B52" s="108"/>
      <c r="C52" s="198"/>
      <c r="D52" s="264"/>
      <c r="E52" s="42"/>
      <c r="F52" s="42"/>
      <c r="G52" s="42"/>
      <c r="H52" s="85"/>
      <c r="I52" s="85"/>
      <c r="J52" s="85"/>
    </row>
    <row r="53" spans="1:11" x14ac:dyDescent="0.2">
      <c r="A53" s="39" t="s">
        <v>2367</v>
      </c>
      <c r="B53" s="107" t="s">
        <v>2427</v>
      </c>
      <c r="C53" s="198">
        <f>C48-C51</f>
        <v>-86</v>
      </c>
      <c r="D53" s="264"/>
      <c r="E53" s="42"/>
      <c r="F53" s="42"/>
      <c r="G53" s="42"/>
      <c r="H53" s="7"/>
      <c r="I53" s="7"/>
      <c r="J53" s="7"/>
      <c r="K53" s="49"/>
    </row>
    <row r="54" spans="1:11" x14ac:dyDescent="0.2">
      <c r="A54" s="39"/>
      <c r="B54" s="107"/>
      <c r="C54" s="198"/>
      <c r="D54" s="264"/>
      <c r="E54" s="5"/>
      <c r="F54" s="42"/>
      <c r="G54" s="42"/>
      <c r="H54" s="7"/>
      <c r="I54" s="7"/>
      <c r="J54" s="7"/>
      <c r="K54" s="7"/>
    </row>
    <row r="55" spans="1:11" x14ac:dyDescent="0.2">
      <c r="A55" s="40" t="s">
        <v>2358</v>
      </c>
      <c r="B55" s="107"/>
      <c r="C55" s="15" t="s">
        <v>2359</v>
      </c>
      <c r="D55" s="264"/>
      <c r="E55" s="5"/>
      <c r="F55" s="110"/>
      <c r="G55" s="110"/>
      <c r="H55" s="7"/>
      <c r="I55" s="7"/>
      <c r="J55" s="7"/>
      <c r="K55" s="7"/>
    </row>
    <row r="56" spans="1:11" x14ac:dyDescent="0.2">
      <c r="A56" s="39" t="s">
        <v>2170</v>
      </c>
      <c r="B56" s="107" t="s">
        <v>2387</v>
      </c>
      <c r="C56" s="191">
        <f>5*C46</f>
        <v>2475</v>
      </c>
      <c r="D56" s="264"/>
      <c r="E56" s="4"/>
      <c r="F56" s="111"/>
      <c r="G56" s="111"/>
      <c r="H56" s="7"/>
      <c r="I56" s="7"/>
      <c r="J56" s="7"/>
      <c r="K56" s="7"/>
    </row>
    <row r="57" spans="1:11" x14ac:dyDescent="0.2">
      <c r="A57" s="86" t="s">
        <v>2391</v>
      </c>
      <c r="B57" s="109" t="s">
        <v>2392</v>
      </c>
      <c r="C57" s="191">
        <v>14</v>
      </c>
      <c r="D57" s="264"/>
      <c r="E57" s="4"/>
      <c r="F57" s="111"/>
      <c r="G57" s="111"/>
      <c r="H57" s="7"/>
      <c r="I57" s="7"/>
      <c r="J57" s="7"/>
      <c r="K57" s="7"/>
    </row>
    <row r="58" spans="1:11" x14ac:dyDescent="0.2">
      <c r="A58" s="39" t="s">
        <v>2368</v>
      </c>
      <c r="B58" s="107" t="s">
        <v>2393</v>
      </c>
      <c r="C58" s="191">
        <f>C53</f>
        <v>-86</v>
      </c>
      <c r="D58" s="264"/>
      <c r="E58" s="4"/>
      <c r="F58" s="111"/>
      <c r="G58" s="111"/>
      <c r="H58" s="7"/>
      <c r="I58" s="7"/>
      <c r="J58" s="7"/>
      <c r="K58" s="7"/>
    </row>
    <row r="59" spans="1:11" x14ac:dyDescent="0.2">
      <c r="A59" s="39" t="s">
        <v>2169</v>
      </c>
      <c r="B59" s="107" t="s">
        <v>2394</v>
      </c>
      <c r="C59" s="191">
        <f>ROUND(((C56+C58)*0.2),0)</f>
        <v>478</v>
      </c>
      <c r="D59" s="264"/>
      <c r="E59" s="4"/>
      <c r="F59" s="111"/>
      <c r="G59" s="111"/>
      <c r="H59" s="7"/>
      <c r="I59" s="7"/>
      <c r="J59" s="7"/>
      <c r="K59" s="7"/>
    </row>
    <row r="60" spans="1:11" x14ac:dyDescent="0.2">
      <c r="A60" s="39" t="s">
        <v>2171</v>
      </c>
      <c r="B60" s="107" t="s">
        <v>2396</v>
      </c>
      <c r="C60" s="191">
        <f>SUM(C56,C58,C59)</f>
        <v>2867</v>
      </c>
      <c r="D60" s="264"/>
      <c r="E60" s="111"/>
      <c r="F60" s="111"/>
      <c r="G60" s="111"/>
      <c r="H60" s="7"/>
      <c r="I60" s="7"/>
      <c r="J60" s="7"/>
      <c r="K60" s="7"/>
    </row>
    <row r="61" spans="1:11" x14ac:dyDescent="0.2">
      <c r="A61" s="39" t="s">
        <v>2389</v>
      </c>
      <c r="B61" s="107" t="s">
        <v>2397</v>
      </c>
      <c r="C61" s="191">
        <f>SUM(H25:L39)</f>
        <v>3041</v>
      </c>
      <c r="D61" s="264"/>
      <c r="E61" s="111"/>
      <c r="F61" s="111"/>
      <c r="G61" s="111"/>
      <c r="H61" s="7"/>
      <c r="I61" s="7"/>
      <c r="J61" s="7"/>
      <c r="K61" s="7"/>
    </row>
    <row r="62" spans="1:11" x14ac:dyDescent="0.2">
      <c r="A62" s="39" t="s">
        <v>2388</v>
      </c>
      <c r="B62" s="109" t="s">
        <v>2402</v>
      </c>
      <c r="C62" s="82">
        <f>C61/C60</f>
        <v>1.0606906173700732</v>
      </c>
      <c r="D62" s="264"/>
      <c r="E62" s="4"/>
      <c r="F62" s="112"/>
      <c r="G62" s="112"/>
      <c r="H62" s="7"/>
      <c r="I62" s="7"/>
      <c r="J62" s="7"/>
      <c r="K62" s="7"/>
    </row>
    <row r="63" spans="1:11" x14ac:dyDescent="0.2">
      <c r="A63" s="39" t="s">
        <v>2218</v>
      </c>
      <c r="B63" s="109" t="s">
        <v>2398</v>
      </c>
      <c r="C63" s="83">
        <f>C61/C60*5</f>
        <v>5.3034530868503662</v>
      </c>
      <c r="D63" s="264"/>
      <c r="E63" s="4"/>
      <c r="F63" s="113"/>
      <c r="G63" s="113"/>
      <c r="H63" s="7"/>
      <c r="I63" s="7"/>
      <c r="J63" s="7"/>
      <c r="K63" s="7"/>
    </row>
    <row r="64" spans="1:11" x14ac:dyDescent="0.2">
      <c r="D64" s="264"/>
    </row>
    <row r="65" spans="4:4" x14ac:dyDescent="0.2">
      <c r="D65" s="264"/>
    </row>
    <row r="66" spans="4:4" x14ac:dyDescent="0.2">
      <c r="D66" s="264"/>
    </row>
  </sheetData>
  <mergeCells count="1">
    <mergeCell ref="F44:G44"/>
  </mergeCells>
  <pageMargins left="0.7" right="0.7" top="0.75" bottom="0.75" header="0.3" footer="0.3"/>
  <pageSetup paperSize="8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17"/>
  <sheetViews>
    <sheetView workbookViewId="0">
      <pane ySplit="1" topLeftCell="A2" activePane="bottomLeft" state="frozen"/>
      <selection activeCell="H18" sqref="H18"/>
      <selection pane="bottomLeft"/>
    </sheetView>
  </sheetViews>
  <sheetFormatPr defaultRowHeight="15" x14ac:dyDescent="0.25"/>
  <cols>
    <col min="5" max="6" width="9.140625" customWidth="1"/>
    <col min="7" max="7" width="31.7109375" customWidth="1"/>
    <col min="9" max="41" width="9.140625" customWidth="1"/>
  </cols>
  <sheetData>
    <row r="1" spans="1:41" ht="38.25" x14ac:dyDescent="0.25">
      <c r="A1" s="192" t="s">
        <v>0</v>
      </c>
      <c r="B1" s="192" t="s">
        <v>1</v>
      </c>
      <c r="C1" s="192" t="s">
        <v>2</v>
      </c>
      <c r="D1" s="192" t="s">
        <v>3</v>
      </c>
      <c r="E1" s="192" t="s">
        <v>4</v>
      </c>
      <c r="F1" s="192" t="s">
        <v>5</v>
      </c>
      <c r="G1" s="192" t="s">
        <v>6</v>
      </c>
      <c r="H1" s="192" t="s">
        <v>7</v>
      </c>
      <c r="I1" s="192" t="s">
        <v>8</v>
      </c>
      <c r="J1" s="192" t="s">
        <v>9</v>
      </c>
      <c r="K1" s="192" t="s">
        <v>10</v>
      </c>
      <c r="L1" s="192" t="s">
        <v>11</v>
      </c>
      <c r="M1" s="192" t="s">
        <v>12</v>
      </c>
      <c r="N1" s="192" t="s">
        <v>13</v>
      </c>
      <c r="O1" s="192" t="s">
        <v>14</v>
      </c>
      <c r="P1" s="192" t="s">
        <v>15</v>
      </c>
      <c r="Q1" s="192" t="s">
        <v>16</v>
      </c>
      <c r="R1" s="192" t="s">
        <v>17</v>
      </c>
      <c r="S1" s="192" t="s">
        <v>18</v>
      </c>
      <c r="T1" s="192" t="s">
        <v>2771</v>
      </c>
      <c r="U1" s="192" t="s">
        <v>2439</v>
      </c>
      <c r="V1" s="192" t="s">
        <v>20</v>
      </c>
      <c r="W1" s="192" t="s">
        <v>21</v>
      </c>
      <c r="X1" s="192" t="s">
        <v>22</v>
      </c>
      <c r="Y1" s="192" t="s">
        <v>23</v>
      </c>
      <c r="Z1" s="192" t="s">
        <v>24</v>
      </c>
      <c r="AA1" s="192" t="s">
        <v>25</v>
      </c>
      <c r="AB1" s="192" t="s">
        <v>26</v>
      </c>
      <c r="AC1" s="192" t="s">
        <v>27</v>
      </c>
      <c r="AD1" s="192" t="s">
        <v>28</v>
      </c>
      <c r="AE1" s="192" t="s">
        <v>29</v>
      </c>
      <c r="AF1" s="192" t="s">
        <v>30</v>
      </c>
      <c r="AG1" s="192" t="s">
        <v>31</v>
      </c>
      <c r="AH1" s="192" t="s">
        <v>32</v>
      </c>
      <c r="AI1" s="192" t="s">
        <v>33</v>
      </c>
      <c r="AJ1" s="192" t="s">
        <v>34</v>
      </c>
      <c r="AK1" s="192" t="s">
        <v>35</v>
      </c>
      <c r="AL1" s="192" t="s">
        <v>36</v>
      </c>
      <c r="AM1" s="192" t="s">
        <v>37</v>
      </c>
      <c r="AN1" s="192" t="s">
        <v>38</v>
      </c>
      <c r="AO1" s="192" t="s">
        <v>39</v>
      </c>
    </row>
    <row r="2" spans="1:41" s="170" customFormat="1" x14ac:dyDescent="0.25">
      <c r="A2" s="193">
        <v>1.1100000000000001</v>
      </c>
      <c r="B2" s="193" t="s">
        <v>3279</v>
      </c>
      <c r="C2" s="193" t="s">
        <v>41</v>
      </c>
      <c r="D2" s="193">
        <v>1007</v>
      </c>
      <c r="E2" s="193" t="s">
        <v>2776</v>
      </c>
      <c r="F2" s="193"/>
      <c r="G2" s="193" t="s">
        <v>2777</v>
      </c>
      <c r="H2" s="193" t="s">
        <v>2778</v>
      </c>
      <c r="I2" s="193" t="s">
        <v>43</v>
      </c>
      <c r="J2" s="193"/>
      <c r="K2" s="193" t="s">
        <v>45</v>
      </c>
      <c r="L2" s="193">
        <v>1</v>
      </c>
      <c r="M2" s="193">
        <v>0</v>
      </c>
      <c r="N2" s="193">
        <v>1</v>
      </c>
      <c r="O2" s="193">
        <v>0</v>
      </c>
      <c r="P2" s="193">
        <v>1</v>
      </c>
      <c r="Q2" s="193">
        <v>0</v>
      </c>
      <c r="R2" s="193">
        <v>0</v>
      </c>
      <c r="S2" s="193">
        <v>1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4"/>
      <c r="AK2" s="194"/>
      <c r="AL2" s="194"/>
      <c r="AM2" s="194"/>
      <c r="AN2" s="194"/>
      <c r="AO2" s="194"/>
    </row>
    <row r="3" spans="1:41" s="225" customFormat="1" x14ac:dyDescent="0.25">
      <c r="A3" s="193">
        <v>1.1100000000000001</v>
      </c>
      <c r="B3" s="193" t="s">
        <v>3279</v>
      </c>
      <c r="C3" s="193" t="s">
        <v>41</v>
      </c>
      <c r="D3" s="193">
        <v>1110</v>
      </c>
      <c r="E3" s="193" t="s">
        <v>2779</v>
      </c>
      <c r="F3" s="193"/>
      <c r="G3" s="193" t="s">
        <v>2780</v>
      </c>
      <c r="H3" s="193" t="s">
        <v>2774</v>
      </c>
      <c r="I3" s="193" t="s">
        <v>43</v>
      </c>
      <c r="J3" s="193"/>
      <c r="K3" s="193" t="s">
        <v>2775</v>
      </c>
      <c r="L3" s="193">
        <v>1</v>
      </c>
      <c r="M3" s="193">
        <v>0</v>
      </c>
      <c r="N3" s="193">
        <v>1</v>
      </c>
      <c r="O3" s="193">
        <v>0</v>
      </c>
      <c r="P3" s="193">
        <v>1</v>
      </c>
      <c r="Q3" s="193">
        <v>0</v>
      </c>
      <c r="R3" s="193">
        <v>1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4"/>
      <c r="AK3" s="194"/>
      <c r="AL3" s="194"/>
      <c r="AM3" s="194"/>
      <c r="AN3" s="194"/>
      <c r="AO3" s="194"/>
    </row>
    <row r="4" spans="1:41" s="225" customFormat="1" x14ac:dyDescent="0.25">
      <c r="A4" s="193">
        <v>1.1100000000000001</v>
      </c>
      <c r="B4" s="193" t="s">
        <v>3279</v>
      </c>
      <c r="C4" s="193" t="s">
        <v>41</v>
      </c>
      <c r="D4" s="193">
        <v>1415</v>
      </c>
      <c r="E4" s="193" t="s">
        <v>2820</v>
      </c>
      <c r="F4" s="193"/>
      <c r="G4" s="193" t="s">
        <v>2821</v>
      </c>
      <c r="H4" s="193" t="s">
        <v>2774</v>
      </c>
      <c r="I4" s="193" t="s">
        <v>43</v>
      </c>
      <c r="J4" s="193"/>
      <c r="K4" s="193" t="s">
        <v>2775</v>
      </c>
      <c r="L4" s="193">
        <v>2</v>
      </c>
      <c r="M4" s="193">
        <v>0</v>
      </c>
      <c r="N4" s="193">
        <v>2</v>
      </c>
      <c r="O4" s="193">
        <v>0</v>
      </c>
      <c r="P4" s="193">
        <v>2</v>
      </c>
      <c r="Q4" s="193">
        <v>0</v>
      </c>
      <c r="R4" s="193">
        <v>2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4"/>
      <c r="AK4" s="194"/>
      <c r="AL4" s="194"/>
      <c r="AM4" s="194"/>
      <c r="AN4" s="194"/>
      <c r="AO4" s="194"/>
    </row>
    <row r="5" spans="1:41" s="225" customFormat="1" x14ac:dyDescent="0.25">
      <c r="A5" s="193">
        <v>1.1100000000000001</v>
      </c>
      <c r="B5" s="193" t="s">
        <v>3279</v>
      </c>
      <c r="C5" s="193" t="s">
        <v>41</v>
      </c>
      <c r="D5" s="193">
        <v>1443</v>
      </c>
      <c r="E5" s="193" t="s">
        <v>2824</v>
      </c>
      <c r="F5" s="193"/>
      <c r="G5" s="193" t="s">
        <v>2825</v>
      </c>
      <c r="H5" s="193" t="s">
        <v>2826</v>
      </c>
      <c r="I5" s="193" t="s">
        <v>43</v>
      </c>
      <c r="J5" s="193"/>
      <c r="K5" s="193" t="s">
        <v>2827</v>
      </c>
      <c r="L5" s="193">
        <v>1</v>
      </c>
      <c r="M5" s="193">
        <v>0</v>
      </c>
      <c r="N5" s="193">
        <v>1</v>
      </c>
      <c r="O5" s="193">
        <v>0</v>
      </c>
      <c r="P5" s="193">
        <v>1</v>
      </c>
      <c r="Q5" s="193">
        <v>0</v>
      </c>
      <c r="R5" s="193">
        <v>1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4"/>
      <c r="AK5" s="194"/>
      <c r="AL5" s="194"/>
      <c r="AM5" s="194"/>
      <c r="AN5" s="194"/>
      <c r="AO5" s="194"/>
    </row>
    <row r="6" spans="1:41" s="225" customFormat="1" x14ac:dyDescent="0.25">
      <c r="A6" s="193">
        <v>1.1100000000000001</v>
      </c>
      <c r="B6" s="193" t="s">
        <v>3279</v>
      </c>
      <c r="C6" s="193" t="s">
        <v>41</v>
      </c>
      <c r="D6" s="193">
        <v>1564</v>
      </c>
      <c r="E6" s="193" t="s">
        <v>2833</v>
      </c>
      <c r="F6" s="193"/>
      <c r="G6" s="193" t="s">
        <v>2834</v>
      </c>
      <c r="H6" s="193" t="s">
        <v>2774</v>
      </c>
      <c r="I6" s="193" t="s">
        <v>43</v>
      </c>
      <c r="J6" s="193"/>
      <c r="K6" s="193" t="s">
        <v>2775</v>
      </c>
      <c r="L6" s="193">
        <v>4</v>
      </c>
      <c r="M6" s="193">
        <v>0</v>
      </c>
      <c r="N6" s="193">
        <v>4</v>
      </c>
      <c r="O6" s="193">
        <v>0</v>
      </c>
      <c r="P6" s="193">
        <v>4</v>
      </c>
      <c r="Q6" s="193">
        <v>0</v>
      </c>
      <c r="R6" s="193">
        <v>4</v>
      </c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4"/>
      <c r="AK6" s="194"/>
      <c r="AL6" s="194"/>
      <c r="AM6" s="194"/>
      <c r="AN6" s="194"/>
      <c r="AO6" s="194"/>
    </row>
    <row r="7" spans="1:41" s="225" customFormat="1" x14ac:dyDescent="0.25">
      <c r="A7" s="193">
        <v>1.1100000000000001</v>
      </c>
      <c r="B7" s="193" t="s">
        <v>3279</v>
      </c>
      <c r="C7" s="193" t="s">
        <v>41</v>
      </c>
      <c r="D7" s="193">
        <v>1564</v>
      </c>
      <c r="E7" s="193" t="s">
        <v>2833</v>
      </c>
      <c r="F7" s="193"/>
      <c r="G7" s="193" t="s">
        <v>2834</v>
      </c>
      <c r="H7" s="193" t="s">
        <v>2774</v>
      </c>
      <c r="I7" s="193" t="s">
        <v>43</v>
      </c>
      <c r="J7" s="193"/>
      <c r="K7" s="193" t="s">
        <v>2775</v>
      </c>
      <c r="L7" s="193">
        <v>4</v>
      </c>
      <c r="M7" s="193">
        <v>1</v>
      </c>
      <c r="N7" s="193">
        <v>3</v>
      </c>
      <c r="O7" s="193">
        <v>0</v>
      </c>
      <c r="P7" s="193">
        <v>3</v>
      </c>
      <c r="Q7" s="193">
        <v>0</v>
      </c>
      <c r="R7" s="193">
        <v>2</v>
      </c>
      <c r="S7" s="193">
        <v>1</v>
      </c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4"/>
      <c r="AK7" s="194"/>
      <c r="AL7" s="194"/>
      <c r="AM7" s="194"/>
      <c r="AN7" s="194"/>
      <c r="AO7" s="194"/>
    </row>
    <row r="8" spans="1:41" s="225" customFormat="1" x14ac:dyDescent="0.25">
      <c r="A8" s="193">
        <v>1.1100000000000001</v>
      </c>
      <c r="B8" s="193" t="s">
        <v>3279</v>
      </c>
      <c r="C8" s="193" t="s">
        <v>41</v>
      </c>
      <c r="D8" s="193">
        <v>1627</v>
      </c>
      <c r="E8" s="193" t="s">
        <v>2839</v>
      </c>
      <c r="F8" s="193"/>
      <c r="G8" s="193" t="s">
        <v>2840</v>
      </c>
      <c r="H8" s="193" t="s">
        <v>2830</v>
      </c>
      <c r="I8" s="193" t="s">
        <v>43</v>
      </c>
      <c r="J8" s="193"/>
      <c r="K8" s="193" t="s">
        <v>45</v>
      </c>
      <c r="L8" s="193">
        <v>1</v>
      </c>
      <c r="M8" s="193">
        <v>0</v>
      </c>
      <c r="N8" s="193">
        <v>1</v>
      </c>
      <c r="O8" s="193">
        <v>0</v>
      </c>
      <c r="P8" s="193">
        <v>1</v>
      </c>
      <c r="Q8" s="193">
        <v>1</v>
      </c>
      <c r="R8" s="193">
        <v>0</v>
      </c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4"/>
      <c r="AK8" s="194"/>
      <c r="AL8" s="194"/>
      <c r="AM8" s="194"/>
      <c r="AN8" s="194"/>
      <c r="AO8" s="194"/>
    </row>
    <row r="9" spans="1:41" s="225" customFormat="1" x14ac:dyDescent="0.25">
      <c r="A9" s="193">
        <v>1.1100000000000001</v>
      </c>
      <c r="B9" s="193" t="s">
        <v>3279</v>
      </c>
      <c r="C9" s="193" t="s">
        <v>41</v>
      </c>
      <c r="D9" s="193">
        <v>1642</v>
      </c>
      <c r="E9" s="193" t="s">
        <v>2841</v>
      </c>
      <c r="F9" s="193"/>
      <c r="G9" s="193" t="s">
        <v>2842</v>
      </c>
      <c r="H9" s="193" t="s">
        <v>2843</v>
      </c>
      <c r="I9" s="193" t="s">
        <v>43</v>
      </c>
      <c r="J9" s="193"/>
      <c r="K9" s="193" t="s">
        <v>45</v>
      </c>
      <c r="L9" s="193">
        <v>2</v>
      </c>
      <c r="M9" s="193">
        <v>0</v>
      </c>
      <c r="N9" s="193">
        <v>2</v>
      </c>
      <c r="O9" s="193">
        <v>0</v>
      </c>
      <c r="P9" s="193">
        <v>2</v>
      </c>
      <c r="Q9" s="193">
        <v>2</v>
      </c>
      <c r="R9" s="193">
        <v>0</v>
      </c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4"/>
      <c r="AK9" s="194"/>
      <c r="AL9" s="194"/>
      <c r="AM9" s="194"/>
      <c r="AN9" s="194"/>
      <c r="AO9" s="194"/>
    </row>
    <row r="10" spans="1:41" s="225" customFormat="1" x14ac:dyDescent="0.25">
      <c r="A10" s="193">
        <v>1.1100000000000001</v>
      </c>
      <c r="B10" s="193" t="s">
        <v>3279</v>
      </c>
      <c r="C10" s="193" t="s">
        <v>41</v>
      </c>
      <c r="D10" s="193">
        <v>1651</v>
      </c>
      <c r="E10" s="193" t="s">
        <v>2844</v>
      </c>
      <c r="F10" s="193"/>
      <c r="G10" s="193" t="s">
        <v>2845</v>
      </c>
      <c r="H10" s="193" t="s">
        <v>2774</v>
      </c>
      <c r="I10" s="193" t="s">
        <v>43</v>
      </c>
      <c r="J10" s="193"/>
      <c r="K10" s="193" t="s">
        <v>2775</v>
      </c>
      <c r="L10" s="193">
        <v>3</v>
      </c>
      <c r="M10" s="193">
        <v>0</v>
      </c>
      <c r="N10" s="193">
        <v>3</v>
      </c>
      <c r="O10" s="193">
        <v>0</v>
      </c>
      <c r="P10" s="193">
        <v>3</v>
      </c>
      <c r="Q10" s="193">
        <v>0</v>
      </c>
      <c r="R10" s="193">
        <v>0</v>
      </c>
      <c r="S10" s="193">
        <v>3</v>
      </c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4"/>
      <c r="AK10" s="194"/>
      <c r="AL10" s="194"/>
      <c r="AM10" s="194"/>
      <c r="AN10" s="194"/>
      <c r="AO10" s="194"/>
    </row>
    <row r="11" spans="1:41" s="225" customFormat="1" x14ac:dyDescent="0.25">
      <c r="A11" s="193">
        <v>1.1100000000000001</v>
      </c>
      <c r="B11" s="193" t="s">
        <v>3279</v>
      </c>
      <c r="C11" s="193" t="s">
        <v>41</v>
      </c>
      <c r="D11" s="193">
        <v>1660</v>
      </c>
      <c r="E11" s="193" t="s">
        <v>2846</v>
      </c>
      <c r="F11" s="193"/>
      <c r="G11" s="193" t="s">
        <v>2847</v>
      </c>
      <c r="H11" s="193" t="s">
        <v>2819</v>
      </c>
      <c r="I11" s="193" t="s">
        <v>43</v>
      </c>
      <c r="J11" s="193"/>
      <c r="K11" s="193" t="s">
        <v>2775</v>
      </c>
      <c r="L11" s="193">
        <v>1</v>
      </c>
      <c r="M11" s="193">
        <v>0</v>
      </c>
      <c r="N11" s="193">
        <v>1</v>
      </c>
      <c r="O11" s="193">
        <v>0</v>
      </c>
      <c r="P11" s="193">
        <v>1</v>
      </c>
      <c r="Q11" s="193">
        <v>1</v>
      </c>
      <c r="R11" s="193">
        <v>0</v>
      </c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  <c r="AK11" s="194"/>
      <c r="AL11" s="194"/>
      <c r="AM11" s="194"/>
      <c r="AN11" s="194"/>
      <c r="AO11" s="194"/>
    </row>
    <row r="12" spans="1:41" s="225" customFormat="1" x14ac:dyDescent="0.25">
      <c r="A12" s="193">
        <v>1.1100000000000001</v>
      </c>
      <c r="B12" s="193" t="s">
        <v>3279</v>
      </c>
      <c r="C12" s="193" t="s">
        <v>41</v>
      </c>
      <c r="D12" s="193">
        <v>1672</v>
      </c>
      <c r="E12" s="193" t="s">
        <v>2848</v>
      </c>
      <c r="F12" s="193"/>
      <c r="G12" s="193" t="s">
        <v>2849</v>
      </c>
      <c r="H12" s="193" t="s">
        <v>2843</v>
      </c>
      <c r="I12" s="193" t="s">
        <v>43</v>
      </c>
      <c r="J12" s="193"/>
      <c r="K12" s="193" t="s">
        <v>45</v>
      </c>
      <c r="L12" s="193">
        <v>2</v>
      </c>
      <c r="M12" s="193">
        <v>0</v>
      </c>
      <c r="N12" s="193">
        <v>2</v>
      </c>
      <c r="O12" s="193">
        <v>0</v>
      </c>
      <c r="P12" s="193">
        <v>1</v>
      </c>
      <c r="Q12" s="193">
        <v>0</v>
      </c>
      <c r="R12" s="193">
        <v>1</v>
      </c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  <c r="AK12" s="194"/>
      <c r="AL12" s="194"/>
      <c r="AM12" s="194"/>
      <c r="AN12" s="194"/>
      <c r="AO12" s="194"/>
    </row>
    <row r="13" spans="1:41" s="225" customFormat="1" x14ac:dyDescent="0.25">
      <c r="A13" s="193">
        <v>1.1100000000000001</v>
      </c>
      <c r="B13" s="193" t="s">
        <v>3279</v>
      </c>
      <c r="C13" s="193" t="s">
        <v>41</v>
      </c>
      <c r="D13" s="193">
        <v>1691</v>
      </c>
      <c r="E13" s="193" t="s">
        <v>2848</v>
      </c>
      <c r="F13" s="193"/>
      <c r="G13" s="193" t="s">
        <v>2853</v>
      </c>
      <c r="H13" s="193" t="s">
        <v>2819</v>
      </c>
      <c r="I13" s="193" t="s">
        <v>43</v>
      </c>
      <c r="J13" s="193"/>
      <c r="K13" s="193" t="s">
        <v>2775</v>
      </c>
      <c r="L13" s="193">
        <v>2</v>
      </c>
      <c r="M13" s="193">
        <v>0</v>
      </c>
      <c r="N13" s="193">
        <v>2</v>
      </c>
      <c r="O13" s="193">
        <v>0</v>
      </c>
      <c r="P13" s="193">
        <v>2</v>
      </c>
      <c r="Q13" s="193">
        <v>2</v>
      </c>
      <c r="R13" s="193">
        <v>0</v>
      </c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4"/>
      <c r="AK13" s="194"/>
      <c r="AL13" s="194"/>
      <c r="AM13" s="194"/>
      <c r="AN13" s="194"/>
      <c r="AO13" s="194"/>
    </row>
    <row r="14" spans="1:41" s="225" customFormat="1" x14ac:dyDescent="0.25">
      <c r="A14" s="193">
        <v>1.1100000000000001</v>
      </c>
      <c r="B14" s="193" t="s">
        <v>3279</v>
      </c>
      <c r="C14" s="193" t="s">
        <v>41</v>
      </c>
      <c r="D14" s="193">
        <v>1734</v>
      </c>
      <c r="E14" s="193" t="s">
        <v>2860</v>
      </c>
      <c r="F14" s="193"/>
      <c r="G14" s="193" t="s">
        <v>2861</v>
      </c>
      <c r="H14" s="193" t="s">
        <v>2778</v>
      </c>
      <c r="I14" s="193" t="s">
        <v>43</v>
      </c>
      <c r="J14" s="193"/>
      <c r="K14" s="193" t="s">
        <v>45</v>
      </c>
      <c r="L14" s="193">
        <v>1</v>
      </c>
      <c r="M14" s="193">
        <v>0</v>
      </c>
      <c r="N14" s="193">
        <v>1</v>
      </c>
      <c r="O14" s="193">
        <v>0</v>
      </c>
      <c r="P14" s="193">
        <v>1</v>
      </c>
      <c r="Q14" s="193">
        <v>0</v>
      </c>
      <c r="R14" s="193">
        <v>0</v>
      </c>
      <c r="S14" s="193">
        <v>1</v>
      </c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4"/>
      <c r="AK14" s="194"/>
      <c r="AL14" s="194"/>
      <c r="AM14" s="194"/>
      <c r="AN14" s="194"/>
      <c r="AO14" s="194"/>
    </row>
    <row r="15" spans="1:41" s="225" customFormat="1" x14ac:dyDescent="0.25">
      <c r="A15" s="193">
        <v>1.1100000000000001</v>
      </c>
      <c r="B15" s="193" t="s">
        <v>3279</v>
      </c>
      <c r="C15" s="193" t="s">
        <v>41</v>
      </c>
      <c r="D15" s="193">
        <v>1746</v>
      </c>
      <c r="E15" s="193" t="s">
        <v>2866</v>
      </c>
      <c r="F15" s="193"/>
      <c r="G15" s="193" t="s">
        <v>2867</v>
      </c>
      <c r="H15" s="193" t="s">
        <v>2778</v>
      </c>
      <c r="I15" s="193" t="s">
        <v>43</v>
      </c>
      <c r="J15" s="193"/>
      <c r="K15" s="193" t="s">
        <v>45</v>
      </c>
      <c r="L15" s="193">
        <v>1</v>
      </c>
      <c r="M15" s="193">
        <v>0</v>
      </c>
      <c r="N15" s="193">
        <v>1</v>
      </c>
      <c r="O15" s="193">
        <v>0</v>
      </c>
      <c r="P15" s="193">
        <v>1</v>
      </c>
      <c r="Q15" s="193">
        <v>1</v>
      </c>
      <c r="R15" s="193">
        <v>0</v>
      </c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4"/>
      <c r="AK15" s="194"/>
      <c r="AL15" s="194"/>
      <c r="AM15" s="194"/>
      <c r="AN15" s="194"/>
      <c r="AO15" s="194"/>
    </row>
    <row r="16" spans="1:41" s="225" customFormat="1" x14ac:dyDescent="0.25">
      <c r="A16" s="193">
        <v>1.1100000000000001</v>
      </c>
      <c r="B16" s="193" t="s">
        <v>3279</v>
      </c>
      <c r="C16" s="193" t="s">
        <v>41</v>
      </c>
      <c r="D16" s="193">
        <v>1755</v>
      </c>
      <c r="E16" s="193" t="s">
        <v>2868</v>
      </c>
      <c r="F16" s="193"/>
      <c r="G16" s="193" t="s">
        <v>2869</v>
      </c>
      <c r="H16" s="193" t="s">
        <v>2870</v>
      </c>
      <c r="I16" s="193" t="s">
        <v>43</v>
      </c>
      <c r="J16" s="193"/>
      <c r="K16" s="193" t="s">
        <v>2859</v>
      </c>
      <c r="L16" s="193">
        <v>1</v>
      </c>
      <c r="M16" s="193">
        <v>0</v>
      </c>
      <c r="N16" s="193">
        <v>1</v>
      </c>
      <c r="O16" s="193">
        <v>0</v>
      </c>
      <c r="P16" s="193">
        <v>1</v>
      </c>
      <c r="Q16" s="193">
        <v>0</v>
      </c>
      <c r="R16" s="193">
        <v>0</v>
      </c>
      <c r="S16" s="193">
        <v>1</v>
      </c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4"/>
      <c r="AK16" s="194"/>
      <c r="AL16" s="194"/>
      <c r="AM16" s="194"/>
      <c r="AN16" s="194"/>
      <c r="AO16" s="194"/>
    </row>
    <row r="17" spans="1:41" s="225" customFormat="1" x14ac:dyDescent="0.25">
      <c r="A17" s="193">
        <v>1.1100000000000001</v>
      </c>
      <c r="B17" s="193" t="s">
        <v>3279</v>
      </c>
      <c r="C17" s="193" t="s">
        <v>41</v>
      </c>
      <c r="D17" s="193">
        <v>1789</v>
      </c>
      <c r="E17" s="193" t="s">
        <v>2881</v>
      </c>
      <c r="F17" s="193"/>
      <c r="G17" s="193" t="s">
        <v>2882</v>
      </c>
      <c r="H17" s="193" t="s">
        <v>2826</v>
      </c>
      <c r="I17" s="193" t="s">
        <v>43</v>
      </c>
      <c r="J17" s="193"/>
      <c r="K17" s="193" t="s">
        <v>2827</v>
      </c>
      <c r="L17" s="193">
        <v>2</v>
      </c>
      <c r="M17" s="193">
        <v>1</v>
      </c>
      <c r="N17" s="193">
        <v>1</v>
      </c>
      <c r="O17" s="193">
        <v>0</v>
      </c>
      <c r="P17" s="193">
        <v>1</v>
      </c>
      <c r="Q17" s="193">
        <v>0</v>
      </c>
      <c r="R17" s="193">
        <v>0</v>
      </c>
      <c r="S17" s="193">
        <v>1</v>
      </c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4"/>
      <c r="AK17" s="194"/>
      <c r="AL17" s="194"/>
      <c r="AM17" s="194"/>
      <c r="AN17" s="194"/>
      <c r="AO17" s="194"/>
    </row>
    <row r="18" spans="1:41" s="225" customFormat="1" x14ac:dyDescent="0.25">
      <c r="A18" s="193">
        <v>1.1100000000000001</v>
      </c>
      <c r="B18" s="193" t="s">
        <v>3279</v>
      </c>
      <c r="C18" s="193" t="s">
        <v>41</v>
      </c>
      <c r="D18" s="193">
        <v>1790</v>
      </c>
      <c r="E18" s="193" t="s">
        <v>2883</v>
      </c>
      <c r="F18" s="193"/>
      <c r="G18" s="193" t="s">
        <v>2884</v>
      </c>
      <c r="H18" s="193" t="s">
        <v>2826</v>
      </c>
      <c r="I18" s="193" t="s">
        <v>43</v>
      </c>
      <c r="J18" s="193"/>
      <c r="K18" s="193" t="s">
        <v>2827</v>
      </c>
      <c r="L18" s="193">
        <v>2</v>
      </c>
      <c r="M18" s="193">
        <v>1</v>
      </c>
      <c r="N18" s="193">
        <v>1</v>
      </c>
      <c r="O18" s="193">
        <v>0</v>
      </c>
      <c r="P18" s="193">
        <v>1</v>
      </c>
      <c r="Q18" s="193">
        <v>0</v>
      </c>
      <c r="R18" s="193">
        <v>0</v>
      </c>
      <c r="S18" s="193">
        <v>1</v>
      </c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4"/>
      <c r="AK18" s="194"/>
      <c r="AL18" s="194"/>
      <c r="AM18" s="194"/>
      <c r="AN18" s="194"/>
      <c r="AO18" s="194"/>
    </row>
    <row r="19" spans="1:41" s="225" customFormat="1" x14ac:dyDescent="0.25">
      <c r="A19" s="193">
        <v>1.1100000000000001</v>
      </c>
      <c r="B19" s="193" t="s">
        <v>3279</v>
      </c>
      <c r="C19" s="193" t="s">
        <v>41</v>
      </c>
      <c r="D19" s="193">
        <v>1802</v>
      </c>
      <c r="E19" s="193" t="s">
        <v>2887</v>
      </c>
      <c r="F19" s="193"/>
      <c r="G19" s="193" t="s">
        <v>2888</v>
      </c>
      <c r="H19" s="193" t="s">
        <v>2870</v>
      </c>
      <c r="I19" s="193" t="s">
        <v>43</v>
      </c>
      <c r="J19" s="193"/>
      <c r="K19" s="193" t="s">
        <v>2859</v>
      </c>
      <c r="L19" s="193">
        <v>1</v>
      </c>
      <c r="M19" s="193">
        <v>0</v>
      </c>
      <c r="N19" s="193">
        <v>1</v>
      </c>
      <c r="O19" s="193">
        <v>0</v>
      </c>
      <c r="P19" s="193">
        <v>1</v>
      </c>
      <c r="Q19" s="193">
        <v>0</v>
      </c>
      <c r="R19" s="193">
        <v>0</v>
      </c>
      <c r="S19" s="193">
        <v>0</v>
      </c>
      <c r="T19" s="193">
        <v>1</v>
      </c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4"/>
      <c r="AK19" s="194"/>
      <c r="AL19" s="194"/>
      <c r="AM19" s="194"/>
      <c r="AN19" s="194"/>
      <c r="AO19" s="194"/>
    </row>
    <row r="20" spans="1:41" s="225" customFormat="1" x14ac:dyDescent="0.25">
      <c r="A20" s="193">
        <v>1.1100000000000001</v>
      </c>
      <c r="B20" s="193" t="s">
        <v>3279</v>
      </c>
      <c r="C20" s="193" t="s">
        <v>41</v>
      </c>
      <c r="D20" s="193">
        <v>1803</v>
      </c>
      <c r="E20" s="193" t="s">
        <v>2889</v>
      </c>
      <c r="F20" s="193"/>
      <c r="G20" s="193" t="s">
        <v>2890</v>
      </c>
      <c r="H20" s="193" t="s">
        <v>2870</v>
      </c>
      <c r="I20" s="193" t="s">
        <v>43</v>
      </c>
      <c r="J20" s="193"/>
      <c r="K20" s="193" t="s">
        <v>2859</v>
      </c>
      <c r="L20" s="193">
        <v>3</v>
      </c>
      <c r="M20" s="193">
        <v>0</v>
      </c>
      <c r="N20" s="193">
        <v>3</v>
      </c>
      <c r="O20" s="193">
        <v>0</v>
      </c>
      <c r="P20" s="193">
        <v>3</v>
      </c>
      <c r="Q20" s="193">
        <v>0</v>
      </c>
      <c r="R20" s="193">
        <v>3</v>
      </c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4"/>
      <c r="AK20" s="194"/>
      <c r="AL20" s="194"/>
      <c r="AM20" s="194"/>
      <c r="AN20" s="194"/>
      <c r="AO20" s="194"/>
    </row>
    <row r="21" spans="1:41" s="225" customFormat="1" x14ac:dyDescent="0.25">
      <c r="A21" s="193">
        <v>1.1100000000000001</v>
      </c>
      <c r="B21" s="193" t="s">
        <v>3279</v>
      </c>
      <c r="C21" s="193" t="s">
        <v>41</v>
      </c>
      <c r="D21" s="193">
        <v>1810</v>
      </c>
      <c r="E21" s="193" t="s">
        <v>2891</v>
      </c>
      <c r="F21" s="193"/>
      <c r="G21" s="193" t="s">
        <v>2892</v>
      </c>
      <c r="H21" s="193" t="s">
        <v>2893</v>
      </c>
      <c r="I21" s="193" t="s">
        <v>43</v>
      </c>
      <c r="J21" s="193"/>
      <c r="K21" s="193" t="s">
        <v>2859</v>
      </c>
      <c r="L21" s="193">
        <v>1</v>
      </c>
      <c r="M21" s="193">
        <v>0</v>
      </c>
      <c r="N21" s="193">
        <v>1</v>
      </c>
      <c r="O21" s="193">
        <v>0</v>
      </c>
      <c r="P21" s="193">
        <v>1</v>
      </c>
      <c r="Q21" s="193">
        <v>0</v>
      </c>
      <c r="R21" s="193">
        <v>0</v>
      </c>
      <c r="S21" s="193">
        <v>1</v>
      </c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4"/>
      <c r="AK21" s="194"/>
      <c r="AL21" s="194"/>
      <c r="AM21" s="194"/>
      <c r="AN21" s="194"/>
      <c r="AO21" s="194"/>
    </row>
    <row r="22" spans="1:41" s="225" customFormat="1" x14ac:dyDescent="0.25">
      <c r="A22" s="193">
        <v>1.1100000000000001</v>
      </c>
      <c r="B22" s="193" t="s">
        <v>3279</v>
      </c>
      <c r="C22" s="193" t="s">
        <v>41</v>
      </c>
      <c r="D22" s="193">
        <v>1811</v>
      </c>
      <c r="E22" s="193" t="s">
        <v>2894</v>
      </c>
      <c r="F22" s="193"/>
      <c r="G22" s="193" t="s">
        <v>2895</v>
      </c>
      <c r="H22" s="193" t="s">
        <v>2778</v>
      </c>
      <c r="I22" s="193" t="s">
        <v>43</v>
      </c>
      <c r="J22" s="193"/>
      <c r="K22" s="193" t="s">
        <v>45</v>
      </c>
      <c r="L22" s="193">
        <v>1</v>
      </c>
      <c r="M22" s="193">
        <v>0</v>
      </c>
      <c r="N22" s="193">
        <v>1</v>
      </c>
      <c r="O22" s="193">
        <v>0</v>
      </c>
      <c r="P22" s="193">
        <v>1</v>
      </c>
      <c r="Q22" s="193">
        <v>1</v>
      </c>
      <c r="R22" s="193">
        <v>0</v>
      </c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4"/>
      <c r="AK22" s="194"/>
      <c r="AL22" s="194"/>
      <c r="AM22" s="194"/>
      <c r="AN22" s="194"/>
      <c r="AO22" s="194"/>
    </row>
    <row r="23" spans="1:41" s="225" customFormat="1" x14ac:dyDescent="0.25">
      <c r="A23" s="193">
        <v>1.1100000000000001</v>
      </c>
      <c r="B23" s="193" t="s">
        <v>3279</v>
      </c>
      <c r="C23" s="193" t="s">
        <v>41</v>
      </c>
      <c r="D23" s="193">
        <v>1814</v>
      </c>
      <c r="E23" s="193" t="s">
        <v>2896</v>
      </c>
      <c r="F23" s="193"/>
      <c r="G23" s="193" t="s">
        <v>2897</v>
      </c>
      <c r="H23" s="193" t="s">
        <v>2858</v>
      </c>
      <c r="I23" s="193" t="s">
        <v>43</v>
      </c>
      <c r="J23" s="193"/>
      <c r="K23" s="193" t="s">
        <v>2859</v>
      </c>
      <c r="L23" s="193">
        <v>1</v>
      </c>
      <c r="M23" s="193">
        <v>0</v>
      </c>
      <c r="N23" s="193">
        <v>1</v>
      </c>
      <c r="O23" s="193">
        <v>0</v>
      </c>
      <c r="P23" s="193">
        <v>1</v>
      </c>
      <c r="Q23" s="193">
        <v>0</v>
      </c>
      <c r="R23" s="193">
        <v>1</v>
      </c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4"/>
      <c r="AK23" s="194"/>
      <c r="AL23" s="194"/>
      <c r="AM23" s="194"/>
      <c r="AN23" s="194"/>
      <c r="AO23" s="194"/>
    </row>
    <row r="24" spans="1:41" s="225" customFormat="1" x14ac:dyDescent="0.25">
      <c r="A24" s="193">
        <v>1.1100000000000001</v>
      </c>
      <c r="B24" s="193" t="s">
        <v>3279</v>
      </c>
      <c r="C24" s="193" t="s">
        <v>41</v>
      </c>
      <c r="D24" s="193">
        <v>1818</v>
      </c>
      <c r="E24" s="193" t="s">
        <v>2898</v>
      </c>
      <c r="F24" s="193"/>
      <c r="G24" s="193" t="s">
        <v>2899</v>
      </c>
      <c r="H24" s="193" t="s">
        <v>2778</v>
      </c>
      <c r="I24" s="193" t="s">
        <v>43</v>
      </c>
      <c r="J24" s="193"/>
      <c r="K24" s="193" t="s">
        <v>45</v>
      </c>
      <c r="L24" s="193">
        <v>1</v>
      </c>
      <c r="M24" s="193">
        <v>0</v>
      </c>
      <c r="N24" s="193">
        <v>1</v>
      </c>
      <c r="O24" s="193">
        <v>0</v>
      </c>
      <c r="P24" s="193">
        <v>1</v>
      </c>
      <c r="Q24" s="193">
        <v>1</v>
      </c>
      <c r="R24" s="193">
        <v>0</v>
      </c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4"/>
      <c r="AK24" s="194"/>
      <c r="AL24" s="194"/>
      <c r="AM24" s="194"/>
      <c r="AN24" s="194"/>
      <c r="AO24" s="194"/>
    </row>
    <row r="25" spans="1:41" s="225" customFormat="1" x14ac:dyDescent="0.25">
      <c r="A25" s="193">
        <v>1.1100000000000001</v>
      </c>
      <c r="B25" s="193" t="s">
        <v>3279</v>
      </c>
      <c r="C25" s="193" t="s">
        <v>41</v>
      </c>
      <c r="D25" s="193">
        <v>1819</v>
      </c>
      <c r="E25" s="193" t="s">
        <v>2900</v>
      </c>
      <c r="F25" s="193"/>
      <c r="G25" s="193" t="s">
        <v>2901</v>
      </c>
      <c r="H25" s="193" t="s">
        <v>2789</v>
      </c>
      <c r="I25" s="193" t="s">
        <v>43</v>
      </c>
      <c r="J25" s="193"/>
      <c r="K25" s="193" t="s">
        <v>2786</v>
      </c>
      <c r="L25" s="193">
        <v>1</v>
      </c>
      <c r="M25" s="193">
        <v>0</v>
      </c>
      <c r="N25" s="193">
        <v>1</v>
      </c>
      <c r="O25" s="193">
        <v>0</v>
      </c>
      <c r="P25" s="193">
        <v>1</v>
      </c>
      <c r="Q25" s="193">
        <v>0</v>
      </c>
      <c r="R25" s="193">
        <v>1</v>
      </c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4"/>
      <c r="AK25" s="194"/>
      <c r="AL25" s="194"/>
      <c r="AM25" s="194"/>
      <c r="AN25" s="194"/>
      <c r="AO25" s="194"/>
    </row>
    <row r="26" spans="1:41" s="225" customFormat="1" x14ac:dyDescent="0.25">
      <c r="A26" s="193">
        <v>1.1100000000000001</v>
      </c>
      <c r="B26" s="193" t="s">
        <v>3279</v>
      </c>
      <c r="C26" s="193" t="s">
        <v>41</v>
      </c>
      <c r="D26" s="193">
        <v>1821</v>
      </c>
      <c r="E26" s="193" t="s">
        <v>2902</v>
      </c>
      <c r="F26" s="193"/>
      <c r="G26" s="193" t="s">
        <v>2903</v>
      </c>
      <c r="H26" s="193" t="s">
        <v>2789</v>
      </c>
      <c r="I26" s="193" t="s">
        <v>43</v>
      </c>
      <c r="J26" s="193"/>
      <c r="K26" s="193" t="s">
        <v>2786</v>
      </c>
      <c r="L26" s="193">
        <v>3</v>
      </c>
      <c r="M26" s="193">
        <v>0</v>
      </c>
      <c r="N26" s="193">
        <v>3</v>
      </c>
      <c r="O26" s="193">
        <v>0</v>
      </c>
      <c r="P26" s="193">
        <v>3</v>
      </c>
      <c r="Q26" s="193">
        <v>0</v>
      </c>
      <c r="R26" s="193">
        <v>0</v>
      </c>
      <c r="S26" s="193">
        <v>2</v>
      </c>
      <c r="T26" s="193">
        <v>1</v>
      </c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4"/>
      <c r="AK26" s="194"/>
      <c r="AL26" s="194"/>
      <c r="AM26" s="194"/>
      <c r="AN26" s="194"/>
      <c r="AO26" s="194"/>
    </row>
    <row r="27" spans="1:41" s="225" customFormat="1" x14ac:dyDescent="0.25">
      <c r="A27" s="193">
        <v>1.1100000000000001</v>
      </c>
      <c r="B27" s="193" t="s">
        <v>3279</v>
      </c>
      <c r="C27" s="193" t="s">
        <v>41</v>
      </c>
      <c r="D27" s="193">
        <v>1830</v>
      </c>
      <c r="E27" s="193" t="s">
        <v>2906</v>
      </c>
      <c r="F27" s="193"/>
      <c r="G27" s="193" t="s">
        <v>2907</v>
      </c>
      <c r="H27" s="193" t="s">
        <v>2774</v>
      </c>
      <c r="I27" s="193" t="s">
        <v>43</v>
      </c>
      <c r="J27" s="193"/>
      <c r="K27" s="193" t="s">
        <v>2775</v>
      </c>
      <c r="L27" s="193">
        <v>3</v>
      </c>
      <c r="M27" s="193">
        <v>0</v>
      </c>
      <c r="N27" s="193">
        <v>3</v>
      </c>
      <c r="O27" s="193">
        <v>0</v>
      </c>
      <c r="P27" s="193">
        <v>3</v>
      </c>
      <c r="Q27" s="193">
        <v>0</v>
      </c>
      <c r="R27" s="193">
        <v>0</v>
      </c>
      <c r="S27" s="193">
        <v>0</v>
      </c>
      <c r="T27" s="193">
        <v>3</v>
      </c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K27" s="194"/>
      <c r="AL27" s="194"/>
      <c r="AM27" s="194"/>
      <c r="AN27" s="194"/>
      <c r="AO27" s="194"/>
    </row>
    <row r="28" spans="1:41" s="225" customFormat="1" x14ac:dyDescent="0.25">
      <c r="A28" s="193">
        <v>1.1100000000000001</v>
      </c>
      <c r="B28" s="193" t="s">
        <v>3279</v>
      </c>
      <c r="C28" s="193" t="s">
        <v>41</v>
      </c>
      <c r="D28" s="193">
        <v>1833</v>
      </c>
      <c r="E28" s="193" t="s">
        <v>3267</v>
      </c>
      <c r="F28" s="193"/>
      <c r="G28" s="193" t="s">
        <v>3268</v>
      </c>
      <c r="H28" s="193" t="s">
        <v>2819</v>
      </c>
      <c r="I28" s="193" t="s">
        <v>43</v>
      </c>
      <c r="J28" s="193"/>
      <c r="K28" s="193" t="s">
        <v>2775</v>
      </c>
      <c r="L28" s="193">
        <v>1</v>
      </c>
      <c r="M28" s="193">
        <v>0</v>
      </c>
      <c r="N28" s="193">
        <v>1</v>
      </c>
      <c r="O28" s="193">
        <v>0</v>
      </c>
      <c r="P28" s="193">
        <v>1</v>
      </c>
      <c r="Q28" s="193">
        <v>0</v>
      </c>
      <c r="R28" s="193">
        <v>0</v>
      </c>
      <c r="S28" s="193">
        <v>0</v>
      </c>
      <c r="T28" s="193">
        <v>0</v>
      </c>
      <c r="U28" s="193">
        <v>1</v>
      </c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4"/>
      <c r="AK28" s="194"/>
      <c r="AL28" s="194"/>
      <c r="AM28" s="194"/>
      <c r="AN28" s="194"/>
      <c r="AO28" s="194"/>
    </row>
    <row r="29" spans="1:41" s="225" customFormat="1" x14ac:dyDescent="0.25">
      <c r="A29" s="193">
        <v>1.1100000000000001</v>
      </c>
      <c r="B29" s="193" t="s">
        <v>3279</v>
      </c>
      <c r="C29" s="193" t="s">
        <v>41</v>
      </c>
      <c r="D29" s="193">
        <v>1836</v>
      </c>
      <c r="E29" s="193" t="s">
        <v>2908</v>
      </c>
      <c r="F29" s="193"/>
      <c r="G29" s="193" t="s">
        <v>2909</v>
      </c>
      <c r="H29" s="193" t="s">
        <v>2843</v>
      </c>
      <c r="I29" s="193" t="s">
        <v>43</v>
      </c>
      <c r="J29" s="193"/>
      <c r="K29" s="193" t="s">
        <v>45</v>
      </c>
      <c r="L29" s="193">
        <v>2</v>
      </c>
      <c r="M29" s="193">
        <v>0</v>
      </c>
      <c r="N29" s="193">
        <v>2</v>
      </c>
      <c r="O29" s="193">
        <v>0</v>
      </c>
      <c r="P29" s="193">
        <v>2</v>
      </c>
      <c r="Q29" s="193">
        <v>0</v>
      </c>
      <c r="R29" s="193">
        <v>0</v>
      </c>
      <c r="S29" s="193">
        <v>0</v>
      </c>
      <c r="T29" s="193">
        <v>2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4"/>
      <c r="AK29" s="194"/>
      <c r="AL29" s="194"/>
      <c r="AM29" s="194"/>
      <c r="AN29" s="194"/>
      <c r="AO29" s="194"/>
    </row>
    <row r="30" spans="1:41" s="225" customFormat="1" x14ac:dyDescent="0.25">
      <c r="A30" s="193">
        <v>1.1100000000000001</v>
      </c>
      <c r="B30" s="193" t="s">
        <v>3279</v>
      </c>
      <c r="C30" s="193" t="s">
        <v>41</v>
      </c>
      <c r="D30" s="193">
        <v>1847</v>
      </c>
      <c r="E30" s="193" t="s">
        <v>2910</v>
      </c>
      <c r="F30" s="193"/>
      <c r="G30" s="193" t="s">
        <v>2911</v>
      </c>
      <c r="H30" s="193" t="s">
        <v>2843</v>
      </c>
      <c r="I30" s="193" t="s">
        <v>43</v>
      </c>
      <c r="J30" s="193"/>
      <c r="K30" s="193" t="s">
        <v>45</v>
      </c>
      <c r="L30" s="193">
        <v>1</v>
      </c>
      <c r="M30" s="193">
        <v>0</v>
      </c>
      <c r="N30" s="193">
        <v>1</v>
      </c>
      <c r="O30" s="193">
        <v>0</v>
      </c>
      <c r="P30" s="193">
        <v>1</v>
      </c>
      <c r="Q30" s="193">
        <v>1</v>
      </c>
      <c r="R30" s="193">
        <v>0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4"/>
      <c r="AK30" s="194"/>
      <c r="AL30" s="194"/>
      <c r="AM30" s="194"/>
      <c r="AN30" s="194"/>
      <c r="AO30" s="194"/>
    </row>
    <row r="31" spans="1:41" s="225" customFormat="1" x14ac:dyDescent="0.25">
      <c r="A31" s="193">
        <v>1.1100000000000001</v>
      </c>
      <c r="B31" s="193" t="s">
        <v>3279</v>
      </c>
      <c r="C31" s="193" t="s">
        <v>41</v>
      </c>
      <c r="D31" s="193">
        <v>1848</v>
      </c>
      <c r="E31" s="193" t="s">
        <v>2912</v>
      </c>
      <c r="F31" s="193"/>
      <c r="G31" s="193" t="s">
        <v>2913</v>
      </c>
      <c r="H31" s="193" t="s">
        <v>2914</v>
      </c>
      <c r="I31" s="193" t="s">
        <v>43</v>
      </c>
      <c r="J31" s="193"/>
      <c r="K31" s="193" t="s">
        <v>2859</v>
      </c>
      <c r="L31" s="193">
        <v>1</v>
      </c>
      <c r="M31" s="193">
        <v>0</v>
      </c>
      <c r="N31" s="193">
        <v>1</v>
      </c>
      <c r="O31" s="193">
        <v>0</v>
      </c>
      <c r="P31" s="193">
        <v>1</v>
      </c>
      <c r="Q31" s="193">
        <v>0</v>
      </c>
      <c r="R31" s="193">
        <v>0</v>
      </c>
      <c r="S31" s="193">
        <v>0</v>
      </c>
      <c r="T31" s="193">
        <v>0</v>
      </c>
      <c r="U31" s="193">
        <v>1</v>
      </c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4"/>
      <c r="AK31" s="194"/>
      <c r="AL31" s="194"/>
      <c r="AM31" s="194"/>
      <c r="AN31" s="194"/>
      <c r="AO31" s="194"/>
    </row>
    <row r="32" spans="1:41" s="225" customFormat="1" x14ac:dyDescent="0.25">
      <c r="A32" s="193">
        <v>1.1100000000000001</v>
      </c>
      <c r="B32" s="193" t="s">
        <v>3279</v>
      </c>
      <c r="C32" s="193" t="s">
        <v>41</v>
      </c>
      <c r="D32" s="193">
        <v>1852</v>
      </c>
      <c r="E32" s="193" t="s">
        <v>2915</v>
      </c>
      <c r="F32" s="193"/>
      <c r="G32" s="193" t="s">
        <v>2916</v>
      </c>
      <c r="H32" s="193" t="s">
        <v>2914</v>
      </c>
      <c r="I32" s="193" t="s">
        <v>43</v>
      </c>
      <c r="J32" s="193"/>
      <c r="K32" s="193" t="s">
        <v>2859</v>
      </c>
      <c r="L32" s="193">
        <v>1</v>
      </c>
      <c r="M32" s="193">
        <v>0</v>
      </c>
      <c r="N32" s="193">
        <v>1</v>
      </c>
      <c r="O32" s="193">
        <v>0</v>
      </c>
      <c r="P32" s="193">
        <v>1</v>
      </c>
      <c r="Q32" s="193">
        <v>0</v>
      </c>
      <c r="R32" s="193">
        <v>0</v>
      </c>
      <c r="S32" s="193">
        <v>1</v>
      </c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4"/>
      <c r="AK32" s="194"/>
      <c r="AL32" s="194"/>
      <c r="AM32" s="194"/>
      <c r="AN32" s="194"/>
      <c r="AO32" s="194"/>
    </row>
    <row r="33" spans="1:41" s="225" customFormat="1" x14ac:dyDescent="0.25">
      <c r="A33" s="193">
        <v>1.1100000000000001</v>
      </c>
      <c r="B33" s="193" t="s">
        <v>3279</v>
      </c>
      <c r="C33" s="193" t="s">
        <v>41</v>
      </c>
      <c r="D33" s="193">
        <v>1854</v>
      </c>
      <c r="E33" s="193" t="s">
        <v>2917</v>
      </c>
      <c r="F33" s="193"/>
      <c r="G33" s="193" t="s">
        <v>2918</v>
      </c>
      <c r="H33" s="193" t="s">
        <v>2826</v>
      </c>
      <c r="I33" s="193" t="s">
        <v>43</v>
      </c>
      <c r="J33" s="193"/>
      <c r="K33" s="193" t="s">
        <v>2827</v>
      </c>
      <c r="L33" s="193">
        <v>2</v>
      </c>
      <c r="M33" s="193">
        <v>0</v>
      </c>
      <c r="N33" s="193">
        <v>2</v>
      </c>
      <c r="O33" s="193">
        <v>0</v>
      </c>
      <c r="P33" s="193">
        <v>2</v>
      </c>
      <c r="Q33" s="193">
        <v>0</v>
      </c>
      <c r="R33" s="193">
        <v>2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4"/>
      <c r="AK33" s="194"/>
      <c r="AL33" s="194"/>
      <c r="AM33" s="194"/>
      <c r="AN33" s="194"/>
      <c r="AO33" s="194"/>
    </row>
    <row r="34" spans="1:41" s="225" customFormat="1" x14ac:dyDescent="0.25">
      <c r="A34" s="193">
        <v>1.1100000000000001</v>
      </c>
      <c r="B34" s="193" t="s">
        <v>3279</v>
      </c>
      <c r="C34" s="193" t="s">
        <v>41</v>
      </c>
      <c r="D34" s="193">
        <v>1856</v>
      </c>
      <c r="E34" s="193" t="s">
        <v>3269</v>
      </c>
      <c r="F34" s="193"/>
      <c r="G34" s="193" t="s">
        <v>3270</v>
      </c>
      <c r="H34" s="193" t="s">
        <v>2914</v>
      </c>
      <c r="I34" s="193" t="s">
        <v>43</v>
      </c>
      <c r="J34" s="193"/>
      <c r="K34" s="193" t="s">
        <v>2859</v>
      </c>
      <c r="L34" s="193">
        <v>1</v>
      </c>
      <c r="M34" s="193">
        <v>0</v>
      </c>
      <c r="N34" s="193">
        <v>1</v>
      </c>
      <c r="O34" s="193">
        <v>0</v>
      </c>
      <c r="P34" s="193">
        <v>1</v>
      </c>
      <c r="Q34" s="193">
        <v>0</v>
      </c>
      <c r="R34" s="193">
        <v>0</v>
      </c>
      <c r="S34" s="193">
        <v>0</v>
      </c>
      <c r="T34" s="193">
        <v>0</v>
      </c>
      <c r="U34" s="193">
        <v>1</v>
      </c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4"/>
      <c r="AK34" s="194"/>
      <c r="AL34" s="194"/>
      <c r="AM34" s="194"/>
      <c r="AN34" s="194"/>
      <c r="AO34" s="194"/>
    </row>
    <row r="35" spans="1:41" s="225" customFormat="1" x14ac:dyDescent="0.25">
      <c r="A35" s="193">
        <v>1.1100000000000001</v>
      </c>
      <c r="B35" s="193" t="s">
        <v>48</v>
      </c>
      <c r="C35" s="193" t="s">
        <v>41</v>
      </c>
      <c r="D35" s="193">
        <v>1861</v>
      </c>
      <c r="E35" s="193" t="s">
        <v>3271</v>
      </c>
      <c r="F35" s="193"/>
      <c r="G35" s="193" t="s">
        <v>3272</v>
      </c>
      <c r="H35" s="193" t="s">
        <v>2819</v>
      </c>
      <c r="I35" s="193" t="s">
        <v>43</v>
      </c>
      <c r="J35" s="193"/>
      <c r="K35" s="193" t="s">
        <v>2775</v>
      </c>
      <c r="L35" s="193">
        <v>1</v>
      </c>
      <c r="M35" s="193">
        <v>0</v>
      </c>
      <c r="N35" s="193">
        <v>1</v>
      </c>
      <c r="O35" s="193">
        <v>0</v>
      </c>
      <c r="P35" s="193">
        <v>1</v>
      </c>
      <c r="Q35" s="193">
        <v>0</v>
      </c>
      <c r="R35" s="193">
        <v>0</v>
      </c>
      <c r="S35" s="193">
        <v>0</v>
      </c>
      <c r="T35" s="193">
        <v>0</v>
      </c>
      <c r="U35" s="193">
        <v>1</v>
      </c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4"/>
      <c r="AK35" s="194"/>
      <c r="AL35" s="194"/>
      <c r="AM35" s="194"/>
      <c r="AN35" s="194"/>
      <c r="AO35" s="194"/>
    </row>
    <row r="36" spans="1:41" s="225" customFormat="1" x14ac:dyDescent="0.25">
      <c r="A36" s="193">
        <v>1.1100000000000001</v>
      </c>
      <c r="B36" s="193" t="s">
        <v>3279</v>
      </c>
      <c r="C36" s="193" t="s">
        <v>41</v>
      </c>
      <c r="D36" s="193">
        <v>1862</v>
      </c>
      <c r="E36" s="193" t="s">
        <v>2921</v>
      </c>
      <c r="F36" s="193"/>
      <c r="G36" s="193" t="s">
        <v>47</v>
      </c>
      <c r="H36" s="193" t="s">
        <v>2893</v>
      </c>
      <c r="I36" s="193" t="s">
        <v>43</v>
      </c>
      <c r="J36" s="193"/>
      <c r="K36" s="193" t="s">
        <v>2859</v>
      </c>
      <c r="L36" s="193">
        <v>1</v>
      </c>
      <c r="M36" s="193">
        <v>0</v>
      </c>
      <c r="N36" s="193">
        <v>1</v>
      </c>
      <c r="O36" s="193">
        <v>0</v>
      </c>
      <c r="P36" s="193">
        <v>1</v>
      </c>
      <c r="Q36" s="193">
        <v>1</v>
      </c>
      <c r="R36" s="193">
        <v>0</v>
      </c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  <c r="AK36" s="194"/>
      <c r="AL36" s="194"/>
      <c r="AM36" s="194"/>
      <c r="AN36" s="194"/>
      <c r="AO36" s="194"/>
    </row>
    <row r="37" spans="1:41" s="225" customFormat="1" x14ac:dyDescent="0.25">
      <c r="A37" s="193">
        <v>1.1100000000000001</v>
      </c>
      <c r="B37" s="193" t="s">
        <v>3279</v>
      </c>
      <c r="C37" s="193" t="s">
        <v>41</v>
      </c>
      <c r="D37" s="193">
        <v>1864</v>
      </c>
      <c r="E37" s="193" t="s">
        <v>2922</v>
      </c>
      <c r="F37" s="193"/>
      <c r="G37" s="193" t="s">
        <v>2923</v>
      </c>
      <c r="H37" s="193" t="s">
        <v>2774</v>
      </c>
      <c r="I37" s="193" t="s">
        <v>43</v>
      </c>
      <c r="J37" s="193"/>
      <c r="K37" s="193" t="s">
        <v>2775</v>
      </c>
      <c r="L37" s="193">
        <v>2</v>
      </c>
      <c r="M37" s="193">
        <v>0</v>
      </c>
      <c r="N37" s="193">
        <v>2</v>
      </c>
      <c r="O37" s="193">
        <v>0</v>
      </c>
      <c r="P37" s="193">
        <v>2</v>
      </c>
      <c r="Q37" s="193">
        <v>0</v>
      </c>
      <c r="R37" s="193">
        <v>2</v>
      </c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194"/>
      <c r="AL37" s="194"/>
      <c r="AM37" s="194"/>
      <c r="AN37" s="194"/>
      <c r="AO37" s="194"/>
    </row>
    <row r="38" spans="1:41" s="225" customFormat="1" x14ac:dyDescent="0.25">
      <c r="A38" s="193">
        <v>1.1100000000000001</v>
      </c>
      <c r="B38" s="193" t="s">
        <v>3279</v>
      </c>
      <c r="C38" s="193" t="s">
        <v>41</v>
      </c>
      <c r="D38" s="193">
        <v>1866</v>
      </c>
      <c r="E38" s="193" t="s">
        <v>2924</v>
      </c>
      <c r="F38" s="193"/>
      <c r="G38" s="193" t="s">
        <v>2925</v>
      </c>
      <c r="H38" s="193" t="s">
        <v>2893</v>
      </c>
      <c r="I38" s="193" t="s">
        <v>43</v>
      </c>
      <c r="J38" s="193"/>
      <c r="K38" s="193" t="s">
        <v>2859</v>
      </c>
      <c r="L38" s="193">
        <v>1</v>
      </c>
      <c r="M38" s="193">
        <v>0</v>
      </c>
      <c r="N38" s="193">
        <v>1</v>
      </c>
      <c r="O38" s="193">
        <v>0</v>
      </c>
      <c r="P38" s="193">
        <v>1</v>
      </c>
      <c r="Q38" s="193">
        <v>0</v>
      </c>
      <c r="R38" s="193">
        <v>1</v>
      </c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194"/>
      <c r="AL38" s="194"/>
      <c r="AM38" s="194"/>
      <c r="AN38" s="194"/>
      <c r="AO38" s="194"/>
    </row>
    <row r="39" spans="1:41" s="225" customFormat="1" x14ac:dyDescent="0.25">
      <c r="A39" s="193">
        <v>1.1100000000000001</v>
      </c>
      <c r="B39" s="193" t="s">
        <v>3279</v>
      </c>
      <c r="C39" s="193" t="s">
        <v>41</v>
      </c>
      <c r="D39" s="193">
        <v>1867</v>
      </c>
      <c r="E39" s="193" t="s">
        <v>2926</v>
      </c>
      <c r="F39" s="193"/>
      <c r="G39" s="193" t="s">
        <v>2927</v>
      </c>
      <c r="H39" s="193" t="s">
        <v>2778</v>
      </c>
      <c r="I39" s="193" t="s">
        <v>43</v>
      </c>
      <c r="J39" s="193"/>
      <c r="K39" s="193" t="s">
        <v>45</v>
      </c>
      <c r="L39" s="193">
        <v>1</v>
      </c>
      <c r="M39" s="193">
        <v>0</v>
      </c>
      <c r="N39" s="193">
        <v>1</v>
      </c>
      <c r="O39" s="193">
        <v>0</v>
      </c>
      <c r="P39" s="193">
        <v>1</v>
      </c>
      <c r="Q39" s="193">
        <v>1</v>
      </c>
      <c r="R39" s="193">
        <v>0</v>
      </c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194"/>
      <c r="AL39" s="194"/>
      <c r="AM39" s="194"/>
      <c r="AN39" s="194"/>
      <c r="AO39" s="194"/>
    </row>
    <row r="40" spans="1:41" s="225" customFormat="1" x14ac:dyDescent="0.25">
      <c r="A40" s="193">
        <v>1.1100000000000001</v>
      </c>
      <c r="B40" s="193" t="s">
        <v>3279</v>
      </c>
      <c r="C40" s="193" t="s">
        <v>41</v>
      </c>
      <c r="D40" s="193">
        <v>1873</v>
      </c>
      <c r="E40" s="193" t="s">
        <v>2928</v>
      </c>
      <c r="F40" s="193"/>
      <c r="G40" s="193" t="s">
        <v>2929</v>
      </c>
      <c r="H40" s="193" t="s">
        <v>2914</v>
      </c>
      <c r="I40" s="193" t="s">
        <v>43</v>
      </c>
      <c r="J40" s="193"/>
      <c r="K40" s="193" t="s">
        <v>2859</v>
      </c>
      <c r="L40" s="193">
        <v>3</v>
      </c>
      <c r="M40" s="193">
        <v>0</v>
      </c>
      <c r="N40" s="193">
        <v>3</v>
      </c>
      <c r="O40" s="193">
        <v>0</v>
      </c>
      <c r="P40" s="193">
        <v>3</v>
      </c>
      <c r="Q40" s="193">
        <v>0</v>
      </c>
      <c r="R40" s="193">
        <v>0</v>
      </c>
      <c r="S40" s="193">
        <v>0</v>
      </c>
      <c r="T40" s="193">
        <v>3</v>
      </c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194"/>
      <c r="AL40" s="194"/>
      <c r="AM40" s="194"/>
      <c r="AN40" s="194"/>
      <c r="AO40" s="194"/>
    </row>
    <row r="41" spans="1:41" s="225" customFormat="1" x14ac:dyDescent="0.25">
      <c r="A41" s="193">
        <v>1.1100000000000001</v>
      </c>
      <c r="B41" s="193" t="s">
        <v>3279</v>
      </c>
      <c r="C41" s="193" t="s">
        <v>41</v>
      </c>
      <c r="D41" s="193">
        <v>1879</v>
      </c>
      <c r="E41" s="193" t="s">
        <v>2930</v>
      </c>
      <c r="F41" s="193"/>
      <c r="G41" s="193" t="s">
        <v>2931</v>
      </c>
      <c r="H41" s="193" t="s">
        <v>2789</v>
      </c>
      <c r="I41" s="193" t="s">
        <v>43</v>
      </c>
      <c r="J41" s="193"/>
      <c r="K41" s="193" t="s">
        <v>2786</v>
      </c>
      <c r="L41" s="193">
        <v>1</v>
      </c>
      <c r="M41" s="193">
        <v>0</v>
      </c>
      <c r="N41" s="193">
        <v>1</v>
      </c>
      <c r="O41" s="193">
        <v>0</v>
      </c>
      <c r="P41" s="193">
        <v>1</v>
      </c>
      <c r="Q41" s="193">
        <v>1</v>
      </c>
      <c r="R41" s="193">
        <v>0</v>
      </c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194"/>
      <c r="AL41" s="194"/>
      <c r="AM41" s="194"/>
      <c r="AN41" s="194"/>
      <c r="AO41" s="194"/>
    </row>
    <row r="42" spans="1:41" s="225" customFormat="1" x14ac:dyDescent="0.25">
      <c r="A42" s="193">
        <v>1.1100000000000001</v>
      </c>
      <c r="B42" s="193" t="s">
        <v>3279</v>
      </c>
      <c r="C42" s="193" t="s">
        <v>41</v>
      </c>
      <c r="D42" s="193">
        <v>1885</v>
      </c>
      <c r="E42" s="193" t="s">
        <v>2934</v>
      </c>
      <c r="F42" s="193"/>
      <c r="G42" s="193" t="s">
        <v>2935</v>
      </c>
      <c r="H42" s="193" t="s">
        <v>2852</v>
      </c>
      <c r="I42" s="193" t="s">
        <v>43</v>
      </c>
      <c r="J42" s="193"/>
      <c r="K42" s="193" t="s">
        <v>2827</v>
      </c>
      <c r="L42" s="193">
        <v>1</v>
      </c>
      <c r="M42" s="193">
        <v>0</v>
      </c>
      <c r="N42" s="193">
        <v>1</v>
      </c>
      <c r="O42" s="193">
        <v>0</v>
      </c>
      <c r="P42" s="193">
        <v>1</v>
      </c>
      <c r="Q42" s="193">
        <v>0</v>
      </c>
      <c r="R42" s="193">
        <v>0</v>
      </c>
      <c r="S42" s="193">
        <v>0</v>
      </c>
      <c r="T42" s="193">
        <v>1</v>
      </c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194"/>
      <c r="AL42" s="194"/>
      <c r="AM42" s="194"/>
      <c r="AN42" s="194"/>
      <c r="AO42" s="194"/>
    </row>
    <row r="43" spans="1:41" s="225" customFormat="1" x14ac:dyDescent="0.25">
      <c r="A43" s="193">
        <v>1.1100000000000001</v>
      </c>
      <c r="B43" s="193" t="s">
        <v>3279</v>
      </c>
      <c r="C43" s="193" t="s">
        <v>41</v>
      </c>
      <c r="D43" s="193">
        <v>1887</v>
      </c>
      <c r="E43" s="193" t="s">
        <v>2936</v>
      </c>
      <c r="F43" s="193"/>
      <c r="G43" s="193" t="s">
        <v>2937</v>
      </c>
      <c r="H43" s="193" t="s">
        <v>2778</v>
      </c>
      <c r="I43" s="193" t="s">
        <v>43</v>
      </c>
      <c r="J43" s="193"/>
      <c r="K43" s="193" t="s">
        <v>45</v>
      </c>
      <c r="L43" s="193">
        <v>1</v>
      </c>
      <c r="M43" s="193">
        <v>0</v>
      </c>
      <c r="N43" s="193">
        <v>1</v>
      </c>
      <c r="O43" s="193">
        <v>0</v>
      </c>
      <c r="P43" s="193">
        <v>1</v>
      </c>
      <c r="Q43" s="193">
        <v>0</v>
      </c>
      <c r="R43" s="193">
        <v>1</v>
      </c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94"/>
      <c r="AL43" s="194"/>
      <c r="AM43" s="194"/>
      <c r="AN43" s="194"/>
      <c r="AO43" s="194"/>
    </row>
    <row r="44" spans="1:41" s="225" customFormat="1" x14ac:dyDescent="0.25">
      <c r="A44" s="193">
        <v>1.1100000000000001</v>
      </c>
      <c r="B44" s="193" t="s">
        <v>3279</v>
      </c>
      <c r="C44" s="193" t="s">
        <v>41</v>
      </c>
      <c r="D44" s="193">
        <v>1892</v>
      </c>
      <c r="E44" s="193" t="s">
        <v>2938</v>
      </c>
      <c r="F44" s="193"/>
      <c r="G44" s="193" t="s">
        <v>2939</v>
      </c>
      <c r="H44" s="193" t="s">
        <v>2914</v>
      </c>
      <c r="I44" s="193" t="s">
        <v>43</v>
      </c>
      <c r="J44" s="193"/>
      <c r="K44" s="193" t="s">
        <v>2859</v>
      </c>
      <c r="L44" s="193">
        <v>2</v>
      </c>
      <c r="M44" s="193">
        <v>0</v>
      </c>
      <c r="N44" s="193">
        <v>2</v>
      </c>
      <c r="O44" s="193">
        <v>0</v>
      </c>
      <c r="P44" s="193">
        <v>2</v>
      </c>
      <c r="Q44" s="193">
        <v>0</v>
      </c>
      <c r="R44" s="193">
        <v>2</v>
      </c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194"/>
      <c r="AL44" s="194"/>
      <c r="AM44" s="194"/>
      <c r="AN44" s="194"/>
      <c r="AO44" s="194"/>
    </row>
    <row r="45" spans="1:41" s="225" customFormat="1" x14ac:dyDescent="0.25">
      <c r="A45" s="193">
        <v>1.1100000000000001</v>
      </c>
      <c r="B45" s="193" t="s">
        <v>3279</v>
      </c>
      <c r="C45" s="193" t="s">
        <v>41</v>
      </c>
      <c r="D45" s="193">
        <v>1895</v>
      </c>
      <c r="E45" s="193" t="s">
        <v>2940</v>
      </c>
      <c r="F45" s="193"/>
      <c r="G45" s="193" t="s">
        <v>2941</v>
      </c>
      <c r="H45" s="193" t="s">
        <v>2789</v>
      </c>
      <c r="I45" s="193" t="s">
        <v>43</v>
      </c>
      <c r="J45" s="193"/>
      <c r="K45" s="193" t="s">
        <v>2786</v>
      </c>
      <c r="L45" s="193">
        <v>2</v>
      </c>
      <c r="M45" s="193">
        <v>0</v>
      </c>
      <c r="N45" s="193">
        <v>2</v>
      </c>
      <c r="O45" s="193">
        <v>0</v>
      </c>
      <c r="P45" s="193">
        <v>2</v>
      </c>
      <c r="Q45" s="193">
        <v>0</v>
      </c>
      <c r="R45" s="193">
        <v>0</v>
      </c>
      <c r="S45" s="193">
        <v>0</v>
      </c>
      <c r="T45" s="193">
        <v>2</v>
      </c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194"/>
      <c r="AL45" s="194"/>
      <c r="AM45" s="194"/>
      <c r="AN45" s="194"/>
      <c r="AO45" s="194"/>
    </row>
    <row r="46" spans="1:41" s="225" customFormat="1" x14ac:dyDescent="0.25">
      <c r="A46" s="193">
        <v>1.1100000000000001</v>
      </c>
      <c r="B46" s="193" t="s">
        <v>3279</v>
      </c>
      <c r="C46" s="193" t="s">
        <v>41</v>
      </c>
      <c r="D46" s="193">
        <v>1897</v>
      </c>
      <c r="E46" s="193" t="s">
        <v>2942</v>
      </c>
      <c r="F46" s="193"/>
      <c r="G46" s="193" t="s">
        <v>2943</v>
      </c>
      <c r="H46" s="193" t="s">
        <v>2819</v>
      </c>
      <c r="I46" s="193" t="s">
        <v>43</v>
      </c>
      <c r="J46" s="193"/>
      <c r="K46" s="193" t="s">
        <v>2775</v>
      </c>
      <c r="L46" s="193">
        <v>2</v>
      </c>
      <c r="M46" s="193">
        <v>1</v>
      </c>
      <c r="N46" s="193">
        <v>1</v>
      </c>
      <c r="O46" s="193">
        <v>0</v>
      </c>
      <c r="P46" s="193">
        <v>1</v>
      </c>
      <c r="Q46" s="193">
        <v>1</v>
      </c>
      <c r="R46" s="193">
        <v>0</v>
      </c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194"/>
      <c r="AL46" s="194"/>
      <c r="AM46" s="194"/>
      <c r="AN46" s="194"/>
      <c r="AO46" s="194"/>
    </row>
    <row r="47" spans="1:41" s="225" customFormat="1" x14ac:dyDescent="0.25">
      <c r="A47" s="193">
        <v>1.1100000000000001</v>
      </c>
      <c r="B47" s="193" t="s">
        <v>3279</v>
      </c>
      <c r="C47" s="193" t="s">
        <v>41</v>
      </c>
      <c r="D47" s="193">
        <v>1900</v>
      </c>
      <c r="E47" s="193" t="s">
        <v>2944</v>
      </c>
      <c r="F47" s="193"/>
      <c r="G47" s="193" t="s">
        <v>2945</v>
      </c>
      <c r="H47" s="193" t="s">
        <v>2819</v>
      </c>
      <c r="I47" s="193" t="s">
        <v>43</v>
      </c>
      <c r="J47" s="193"/>
      <c r="K47" s="193" t="s">
        <v>2775</v>
      </c>
      <c r="L47" s="193">
        <v>2</v>
      </c>
      <c r="M47" s="193">
        <v>1</v>
      </c>
      <c r="N47" s="193">
        <v>1</v>
      </c>
      <c r="O47" s="193">
        <v>0</v>
      </c>
      <c r="P47" s="193">
        <v>2</v>
      </c>
      <c r="Q47" s="193">
        <v>0</v>
      </c>
      <c r="R47" s="193">
        <v>1</v>
      </c>
      <c r="S47" s="193">
        <v>0</v>
      </c>
      <c r="T47" s="193">
        <v>1</v>
      </c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194"/>
      <c r="AL47" s="194"/>
      <c r="AM47" s="194"/>
      <c r="AN47" s="194"/>
      <c r="AO47" s="194"/>
    </row>
    <row r="48" spans="1:41" s="225" customFormat="1" x14ac:dyDescent="0.25">
      <c r="A48" s="193">
        <v>1.1100000000000001</v>
      </c>
      <c r="B48" s="193" t="s">
        <v>3279</v>
      </c>
      <c r="C48" s="193" t="s">
        <v>41</v>
      </c>
      <c r="D48" s="193">
        <v>1901</v>
      </c>
      <c r="E48" s="193" t="s">
        <v>2946</v>
      </c>
      <c r="F48" s="193"/>
      <c r="G48" s="193" t="s">
        <v>2947</v>
      </c>
      <c r="H48" s="193" t="s">
        <v>2893</v>
      </c>
      <c r="I48" s="193" t="s">
        <v>43</v>
      </c>
      <c r="J48" s="193"/>
      <c r="K48" s="193" t="s">
        <v>2859</v>
      </c>
      <c r="L48" s="193">
        <v>1</v>
      </c>
      <c r="M48" s="193">
        <v>0</v>
      </c>
      <c r="N48" s="193">
        <v>1</v>
      </c>
      <c r="O48" s="193">
        <v>0</v>
      </c>
      <c r="P48" s="193">
        <v>1</v>
      </c>
      <c r="Q48" s="193">
        <v>0</v>
      </c>
      <c r="R48" s="193">
        <v>1</v>
      </c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4"/>
      <c r="AK48" s="194"/>
      <c r="AL48" s="194"/>
      <c r="AM48" s="194"/>
      <c r="AN48" s="194"/>
      <c r="AO48" s="194"/>
    </row>
    <row r="49" spans="1:41" s="225" customFormat="1" x14ac:dyDescent="0.25">
      <c r="A49" s="193">
        <v>1.1100000000000001</v>
      </c>
      <c r="B49" s="193" t="s">
        <v>3279</v>
      </c>
      <c r="C49" s="193" t="s">
        <v>41</v>
      </c>
      <c r="D49" s="193">
        <v>1903</v>
      </c>
      <c r="E49" s="193" t="s">
        <v>2950</v>
      </c>
      <c r="F49" s="193"/>
      <c r="G49" s="193" t="s">
        <v>2951</v>
      </c>
      <c r="H49" s="193" t="s">
        <v>2852</v>
      </c>
      <c r="I49" s="193" t="s">
        <v>43</v>
      </c>
      <c r="J49" s="193"/>
      <c r="K49" s="193" t="s">
        <v>2827</v>
      </c>
      <c r="L49" s="193">
        <v>1</v>
      </c>
      <c r="M49" s="193">
        <v>0</v>
      </c>
      <c r="N49" s="193">
        <v>1</v>
      </c>
      <c r="O49" s="193">
        <v>0</v>
      </c>
      <c r="P49" s="193">
        <v>1</v>
      </c>
      <c r="Q49" s="193">
        <v>0</v>
      </c>
      <c r="R49" s="193">
        <v>1</v>
      </c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94"/>
      <c r="AL49" s="194"/>
      <c r="AM49" s="194"/>
      <c r="AN49" s="194"/>
      <c r="AO49" s="194"/>
    </row>
    <row r="50" spans="1:41" s="225" customFormat="1" x14ac:dyDescent="0.25">
      <c r="A50" s="193">
        <v>1.1100000000000001</v>
      </c>
      <c r="B50" s="193" t="s">
        <v>3279</v>
      </c>
      <c r="C50" s="193" t="s">
        <v>41</v>
      </c>
      <c r="D50" s="193">
        <v>1904</v>
      </c>
      <c r="E50" s="193" t="s">
        <v>2952</v>
      </c>
      <c r="F50" s="193"/>
      <c r="G50" s="193" t="s">
        <v>2953</v>
      </c>
      <c r="H50" s="193" t="s">
        <v>2852</v>
      </c>
      <c r="I50" s="193" t="s">
        <v>43</v>
      </c>
      <c r="J50" s="193"/>
      <c r="K50" s="193" t="s">
        <v>2827</v>
      </c>
      <c r="L50" s="193">
        <v>3</v>
      </c>
      <c r="M50" s="193">
        <v>0</v>
      </c>
      <c r="N50" s="193">
        <v>3</v>
      </c>
      <c r="O50" s="193">
        <v>0</v>
      </c>
      <c r="P50" s="193">
        <v>3</v>
      </c>
      <c r="Q50" s="193">
        <v>0</v>
      </c>
      <c r="R50" s="193">
        <v>1</v>
      </c>
      <c r="S50" s="193">
        <v>1</v>
      </c>
      <c r="T50" s="193">
        <v>1</v>
      </c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194"/>
      <c r="AL50" s="194"/>
      <c r="AM50" s="194"/>
      <c r="AN50" s="194"/>
      <c r="AO50" s="194"/>
    </row>
    <row r="51" spans="1:41" s="225" customFormat="1" x14ac:dyDescent="0.25">
      <c r="A51" s="193">
        <v>1.1100000000000001</v>
      </c>
      <c r="B51" s="193" t="s">
        <v>3279</v>
      </c>
      <c r="C51" s="193" t="s">
        <v>41</v>
      </c>
      <c r="D51" s="193">
        <v>1908</v>
      </c>
      <c r="E51" s="193" t="s">
        <v>49</v>
      </c>
      <c r="F51" s="193"/>
      <c r="G51" s="193" t="s">
        <v>2956</v>
      </c>
      <c r="H51" s="193" t="s">
        <v>2876</v>
      </c>
      <c r="I51" s="193" t="s">
        <v>43</v>
      </c>
      <c r="J51" s="193"/>
      <c r="K51" s="193" t="s">
        <v>45</v>
      </c>
      <c r="L51" s="193">
        <v>1</v>
      </c>
      <c r="M51" s="193">
        <v>0</v>
      </c>
      <c r="N51" s="193">
        <v>1</v>
      </c>
      <c r="O51" s="193">
        <v>0</v>
      </c>
      <c r="P51" s="193">
        <v>1</v>
      </c>
      <c r="Q51" s="193">
        <v>0</v>
      </c>
      <c r="R51" s="193">
        <v>1</v>
      </c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194"/>
      <c r="AL51" s="194"/>
      <c r="AM51" s="194"/>
      <c r="AN51" s="194"/>
      <c r="AO51" s="194"/>
    </row>
    <row r="52" spans="1:41" s="225" customFormat="1" x14ac:dyDescent="0.25">
      <c r="A52" s="193">
        <v>1.1100000000000001</v>
      </c>
      <c r="B52" s="193" t="s">
        <v>3279</v>
      </c>
      <c r="C52" s="193" t="s">
        <v>41</v>
      </c>
      <c r="D52" s="193">
        <v>1910</v>
      </c>
      <c r="E52" s="193" t="s">
        <v>2957</v>
      </c>
      <c r="F52" s="193"/>
      <c r="G52" s="193" t="s">
        <v>2958</v>
      </c>
      <c r="H52" s="193" t="s">
        <v>2774</v>
      </c>
      <c r="I52" s="193" t="s">
        <v>43</v>
      </c>
      <c r="J52" s="193"/>
      <c r="K52" s="193" t="s">
        <v>2775</v>
      </c>
      <c r="L52" s="193">
        <v>1</v>
      </c>
      <c r="M52" s="193">
        <v>0</v>
      </c>
      <c r="N52" s="193">
        <v>1</v>
      </c>
      <c r="O52" s="193">
        <v>0</v>
      </c>
      <c r="P52" s="193">
        <v>1</v>
      </c>
      <c r="Q52" s="193">
        <v>0</v>
      </c>
      <c r="R52" s="193">
        <v>1</v>
      </c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194"/>
      <c r="AL52" s="194"/>
      <c r="AM52" s="194"/>
      <c r="AN52" s="194"/>
      <c r="AO52" s="194"/>
    </row>
    <row r="53" spans="1:41" s="225" customFormat="1" x14ac:dyDescent="0.25">
      <c r="A53" s="193">
        <v>1.1100000000000001</v>
      </c>
      <c r="B53" s="193" t="s">
        <v>3279</v>
      </c>
      <c r="C53" s="193" t="s">
        <v>41</v>
      </c>
      <c r="D53" s="193">
        <v>1924</v>
      </c>
      <c r="E53" s="193" t="s">
        <v>2965</v>
      </c>
      <c r="F53" s="193"/>
      <c r="G53" s="193" t="s">
        <v>2966</v>
      </c>
      <c r="H53" s="193" t="s">
        <v>2774</v>
      </c>
      <c r="I53" s="193" t="s">
        <v>43</v>
      </c>
      <c r="J53" s="193"/>
      <c r="K53" s="193" t="s">
        <v>2775</v>
      </c>
      <c r="L53" s="193">
        <v>1</v>
      </c>
      <c r="M53" s="193">
        <v>0</v>
      </c>
      <c r="N53" s="193">
        <v>1</v>
      </c>
      <c r="O53" s="193">
        <v>0</v>
      </c>
      <c r="P53" s="193">
        <v>1</v>
      </c>
      <c r="Q53" s="193">
        <v>0</v>
      </c>
      <c r="R53" s="193">
        <v>1</v>
      </c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194"/>
      <c r="AL53" s="194"/>
      <c r="AM53" s="194"/>
      <c r="AN53" s="194"/>
      <c r="AO53" s="194"/>
    </row>
    <row r="54" spans="1:41" s="225" customFormat="1" x14ac:dyDescent="0.25">
      <c r="A54" s="193">
        <v>1.1100000000000001</v>
      </c>
      <c r="B54" s="193" t="s">
        <v>3279</v>
      </c>
      <c r="C54" s="193" t="s">
        <v>41</v>
      </c>
      <c r="D54" s="193">
        <v>1926</v>
      </c>
      <c r="E54" s="193" t="s">
        <v>46</v>
      </c>
      <c r="F54" s="193"/>
      <c r="G54" s="193" t="s">
        <v>2969</v>
      </c>
      <c r="H54" s="193" t="s">
        <v>2893</v>
      </c>
      <c r="I54" s="193" t="s">
        <v>43</v>
      </c>
      <c r="J54" s="193"/>
      <c r="K54" s="193" t="s">
        <v>2859</v>
      </c>
      <c r="L54" s="193">
        <v>1</v>
      </c>
      <c r="M54" s="193">
        <v>0</v>
      </c>
      <c r="N54" s="193">
        <v>1</v>
      </c>
      <c r="O54" s="193">
        <v>0</v>
      </c>
      <c r="P54" s="193">
        <v>1</v>
      </c>
      <c r="Q54" s="193">
        <v>0</v>
      </c>
      <c r="R54" s="193">
        <v>0</v>
      </c>
      <c r="S54" s="193">
        <v>1</v>
      </c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194"/>
      <c r="AL54" s="194"/>
      <c r="AM54" s="194"/>
      <c r="AN54" s="194"/>
      <c r="AO54" s="194"/>
    </row>
    <row r="55" spans="1:41" s="225" customFormat="1" x14ac:dyDescent="0.25">
      <c r="A55" s="193">
        <v>1.1100000000000001</v>
      </c>
      <c r="B55" s="193" t="s">
        <v>3279</v>
      </c>
      <c r="C55" s="193" t="s">
        <v>41</v>
      </c>
      <c r="D55" s="193">
        <v>1927</v>
      </c>
      <c r="E55" s="193" t="s">
        <v>2970</v>
      </c>
      <c r="F55" s="193"/>
      <c r="G55" s="193" t="s">
        <v>2971</v>
      </c>
      <c r="H55" s="193" t="s">
        <v>2819</v>
      </c>
      <c r="I55" s="193" t="s">
        <v>43</v>
      </c>
      <c r="J55" s="193"/>
      <c r="K55" s="193" t="s">
        <v>2775</v>
      </c>
      <c r="L55" s="193">
        <v>1</v>
      </c>
      <c r="M55" s="193">
        <v>0</v>
      </c>
      <c r="N55" s="193">
        <v>1</v>
      </c>
      <c r="O55" s="193">
        <v>0</v>
      </c>
      <c r="P55" s="193">
        <v>1</v>
      </c>
      <c r="Q55" s="193">
        <v>0</v>
      </c>
      <c r="R55" s="193">
        <v>1</v>
      </c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4"/>
      <c r="AK55" s="194"/>
      <c r="AL55" s="194"/>
      <c r="AM55" s="194"/>
      <c r="AN55" s="194"/>
      <c r="AO55" s="194"/>
    </row>
    <row r="56" spans="1:41" s="225" customFormat="1" x14ac:dyDescent="0.25">
      <c r="A56" s="193">
        <v>1.1100000000000001</v>
      </c>
      <c r="B56" s="193" t="s">
        <v>3279</v>
      </c>
      <c r="C56" s="193" t="s">
        <v>41</v>
      </c>
      <c r="D56" s="193">
        <v>1942</v>
      </c>
      <c r="E56" s="193" t="s">
        <v>2979</v>
      </c>
      <c r="F56" s="193"/>
      <c r="G56" s="193" t="s">
        <v>2980</v>
      </c>
      <c r="H56" s="193" t="s">
        <v>2826</v>
      </c>
      <c r="I56" s="193" t="s">
        <v>43</v>
      </c>
      <c r="J56" s="193"/>
      <c r="K56" s="193" t="s">
        <v>2827</v>
      </c>
      <c r="L56" s="193">
        <v>1</v>
      </c>
      <c r="M56" s="193">
        <v>0</v>
      </c>
      <c r="N56" s="193">
        <v>1</v>
      </c>
      <c r="O56" s="193">
        <v>0</v>
      </c>
      <c r="P56" s="193">
        <v>1</v>
      </c>
      <c r="Q56" s="193">
        <v>0</v>
      </c>
      <c r="R56" s="193">
        <v>0</v>
      </c>
      <c r="S56" s="193">
        <v>1</v>
      </c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4"/>
      <c r="AK56" s="194"/>
      <c r="AL56" s="194"/>
      <c r="AM56" s="194"/>
      <c r="AN56" s="194"/>
      <c r="AO56" s="194"/>
    </row>
    <row r="57" spans="1:41" s="225" customFormat="1" x14ac:dyDescent="0.25">
      <c r="A57" s="193">
        <v>1.1100000000000001</v>
      </c>
      <c r="B57" s="193" t="s">
        <v>3279</v>
      </c>
      <c r="C57" s="193" t="s">
        <v>41</v>
      </c>
      <c r="D57" s="193">
        <v>1945</v>
      </c>
      <c r="E57" s="193" t="s">
        <v>3275</v>
      </c>
      <c r="F57" s="193"/>
      <c r="G57" s="193" t="s">
        <v>3276</v>
      </c>
      <c r="H57" s="193" t="s">
        <v>2914</v>
      </c>
      <c r="I57" s="193" t="s">
        <v>43</v>
      </c>
      <c r="J57" s="193"/>
      <c r="K57" s="193" t="s">
        <v>2859</v>
      </c>
      <c r="L57" s="193">
        <v>1</v>
      </c>
      <c r="M57" s="193">
        <v>0</v>
      </c>
      <c r="N57" s="193">
        <v>1</v>
      </c>
      <c r="O57" s="193">
        <v>0</v>
      </c>
      <c r="P57" s="193">
        <v>1</v>
      </c>
      <c r="Q57" s="193">
        <v>0</v>
      </c>
      <c r="R57" s="193">
        <v>0</v>
      </c>
      <c r="S57" s="193">
        <v>0</v>
      </c>
      <c r="T57" s="193">
        <v>0</v>
      </c>
      <c r="U57" s="193">
        <v>1</v>
      </c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4"/>
      <c r="AK57" s="194"/>
      <c r="AL57" s="194"/>
      <c r="AM57" s="194"/>
      <c r="AN57" s="194"/>
      <c r="AO57" s="194"/>
    </row>
    <row r="58" spans="1:41" s="225" customFormat="1" x14ac:dyDescent="0.25">
      <c r="A58" s="193">
        <v>1.1100000000000001</v>
      </c>
      <c r="B58" s="193" t="s">
        <v>3279</v>
      </c>
      <c r="C58" s="193" t="s">
        <v>41</v>
      </c>
      <c r="D58" s="193">
        <v>1946</v>
      </c>
      <c r="E58" s="193" t="s">
        <v>2983</v>
      </c>
      <c r="F58" s="193"/>
      <c r="G58" s="193" t="s">
        <v>2984</v>
      </c>
      <c r="H58" s="193" t="s">
        <v>2914</v>
      </c>
      <c r="I58" s="193" t="s">
        <v>43</v>
      </c>
      <c r="J58" s="193"/>
      <c r="K58" s="193" t="s">
        <v>2859</v>
      </c>
      <c r="L58" s="193">
        <v>1</v>
      </c>
      <c r="M58" s="193">
        <v>0</v>
      </c>
      <c r="N58" s="193">
        <v>1</v>
      </c>
      <c r="O58" s="193">
        <v>0</v>
      </c>
      <c r="P58" s="193">
        <v>1</v>
      </c>
      <c r="Q58" s="193">
        <v>0</v>
      </c>
      <c r="R58" s="193">
        <v>0</v>
      </c>
      <c r="S58" s="193">
        <v>0</v>
      </c>
      <c r="T58" s="193">
        <v>0</v>
      </c>
      <c r="U58" s="193">
        <v>1</v>
      </c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4"/>
      <c r="AK58" s="194"/>
      <c r="AL58" s="194"/>
      <c r="AM58" s="194"/>
      <c r="AN58" s="194"/>
      <c r="AO58" s="194"/>
    </row>
    <row r="59" spans="1:41" s="225" customFormat="1" x14ac:dyDescent="0.25">
      <c r="A59" s="193">
        <v>1.1100000000000001</v>
      </c>
      <c r="B59" s="193" t="s">
        <v>3279</v>
      </c>
      <c r="C59" s="193" t="s">
        <v>41</v>
      </c>
      <c r="D59" s="193">
        <v>1949</v>
      </c>
      <c r="E59" s="193" t="s">
        <v>2987</v>
      </c>
      <c r="F59" s="193"/>
      <c r="G59" s="193" t="s">
        <v>2988</v>
      </c>
      <c r="H59" s="193" t="s">
        <v>2914</v>
      </c>
      <c r="I59" s="193" t="s">
        <v>43</v>
      </c>
      <c r="J59" s="193"/>
      <c r="K59" s="193" t="s">
        <v>2859</v>
      </c>
      <c r="L59" s="193">
        <v>1</v>
      </c>
      <c r="M59" s="193">
        <v>0</v>
      </c>
      <c r="N59" s="193">
        <v>1</v>
      </c>
      <c r="O59" s="193">
        <v>0</v>
      </c>
      <c r="P59" s="193">
        <v>1</v>
      </c>
      <c r="Q59" s="193">
        <v>0</v>
      </c>
      <c r="R59" s="193">
        <v>0</v>
      </c>
      <c r="S59" s="193">
        <v>0</v>
      </c>
      <c r="T59" s="193">
        <v>1</v>
      </c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4"/>
      <c r="AK59" s="194"/>
      <c r="AL59" s="194"/>
      <c r="AM59" s="194"/>
      <c r="AN59" s="194"/>
      <c r="AO59" s="194"/>
    </row>
    <row r="60" spans="1:41" s="225" customFormat="1" x14ac:dyDescent="0.25">
      <c r="A60" s="193">
        <v>1.1100000000000001</v>
      </c>
      <c r="B60" s="193" t="s">
        <v>3279</v>
      </c>
      <c r="C60" s="193" t="s">
        <v>41</v>
      </c>
      <c r="D60" s="193">
        <v>1950</v>
      </c>
      <c r="E60" s="193" t="s">
        <v>2989</v>
      </c>
      <c r="F60" s="193"/>
      <c r="G60" s="193" t="s">
        <v>2990</v>
      </c>
      <c r="H60" s="193" t="s">
        <v>2914</v>
      </c>
      <c r="I60" s="193" t="s">
        <v>43</v>
      </c>
      <c r="J60" s="193"/>
      <c r="K60" s="193" t="s">
        <v>2859</v>
      </c>
      <c r="L60" s="193">
        <v>3</v>
      </c>
      <c r="M60" s="193">
        <v>0</v>
      </c>
      <c r="N60" s="193">
        <v>3</v>
      </c>
      <c r="O60" s="193">
        <v>0</v>
      </c>
      <c r="P60" s="193">
        <v>3</v>
      </c>
      <c r="Q60" s="193">
        <v>0</v>
      </c>
      <c r="R60" s="193">
        <v>0</v>
      </c>
      <c r="S60" s="193">
        <v>1</v>
      </c>
      <c r="T60" s="193">
        <v>2</v>
      </c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4"/>
      <c r="AK60" s="194"/>
      <c r="AL60" s="194"/>
      <c r="AM60" s="194"/>
      <c r="AN60" s="194"/>
      <c r="AO60" s="194"/>
    </row>
    <row r="61" spans="1:41" s="225" customFormat="1" x14ac:dyDescent="0.25">
      <c r="A61" s="193">
        <v>1.1100000000000001</v>
      </c>
      <c r="B61" s="193" t="s">
        <v>3279</v>
      </c>
      <c r="C61" s="193" t="s">
        <v>41</v>
      </c>
      <c r="D61" s="193">
        <v>1951</v>
      </c>
      <c r="E61" s="193" t="s">
        <v>2991</v>
      </c>
      <c r="F61" s="193"/>
      <c r="G61" s="193" t="s">
        <v>2992</v>
      </c>
      <c r="H61" s="193" t="s">
        <v>2870</v>
      </c>
      <c r="I61" s="193" t="s">
        <v>43</v>
      </c>
      <c r="J61" s="193"/>
      <c r="K61" s="193" t="s">
        <v>2859</v>
      </c>
      <c r="L61" s="193">
        <v>2</v>
      </c>
      <c r="M61" s="193">
        <v>0</v>
      </c>
      <c r="N61" s="193">
        <v>2</v>
      </c>
      <c r="O61" s="193">
        <v>0</v>
      </c>
      <c r="P61" s="193">
        <v>2</v>
      </c>
      <c r="Q61" s="193">
        <v>0</v>
      </c>
      <c r="R61" s="193">
        <v>0</v>
      </c>
      <c r="S61" s="193">
        <v>2</v>
      </c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4"/>
      <c r="AK61" s="194"/>
      <c r="AL61" s="194"/>
      <c r="AM61" s="194"/>
      <c r="AN61" s="194"/>
      <c r="AO61" s="194"/>
    </row>
    <row r="62" spans="1:41" s="225" customFormat="1" x14ac:dyDescent="0.25">
      <c r="A62" s="193">
        <v>1.1100000000000001</v>
      </c>
      <c r="B62" s="193" t="s">
        <v>3279</v>
      </c>
      <c r="C62" s="193" t="s">
        <v>41</v>
      </c>
      <c r="D62" s="193">
        <v>1952</v>
      </c>
      <c r="E62" s="193" t="s">
        <v>2993</v>
      </c>
      <c r="F62" s="193"/>
      <c r="G62" s="193" t="s">
        <v>2994</v>
      </c>
      <c r="H62" s="193" t="s">
        <v>2819</v>
      </c>
      <c r="I62" s="193" t="s">
        <v>43</v>
      </c>
      <c r="J62" s="193"/>
      <c r="K62" s="193" t="s">
        <v>2775</v>
      </c>
      <c r="L62" s="193">
        <v>1</v>
      </c>
      <c r="M62" s="193">
        <v>0</v>
      </c>
      <c r="N62" s="193">
        <v>1</v>
      </c>
      <c r="O62" s="193">
        <v>0</v>
      </c>
      <c r="P62" s="193">
        <v>1</v>
      </c>
      <c r="Q62" s="193">
        <v>0</v>
      </c>
      <c r="R62" s="193">
        <v>0</v>
      </c>
      <c r="S62" s="193">
        <v>0</v>
      </c>
      <c r="T62" s="193">
        <v>1</v>
      </c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4"/>
      <c r="AK62" s="194"/>
      <c r="AL62" s="194"/>
      <c r="AM62" s="194"/>
      <c r="AN62" s="194"/>
      <c r="AO62" s="194"/>
    </row>
    <row r="63" spans="1:41" s="225" customFormat="1" x14ac:dyDescent="0.25">
      <c r="A63" s="193">
        <v>1.1100000000000001</v>
      </c>
      <c r="B63" s="193" t="s">
        <v>3279</v>
      </c>
      <c r="C63" s="193" t="s">
        <v>41</v>
      </c>
      <c r="D63" s="193">
        <v>1953</v>
      </c>
      <c r="E63" s="193" t="s">
        <v>2995</v>
      </c>
      <c r="F63" s="193"/>
      <c r="G63" s="193" t="s">
        <v>2996</v>
      </c>
      <c r="H63" s="193" t="s">
        <v>2893</v>
      </c>
      <c r="I63" s="193" t="s">
        <v>43</v>
      </c>
      <c r="J63" s="193"/>
      <c r="K63" s="193" t="s">
        <v>2859</v>
      </c>
      <c r="L63" s="193">
        <v>1</v>
      </c>
      <c r="M63" s="193">
        <v>0</v>
      </c>
      <c r="N63" s="193">
        <v>1</v>
      </c>
      <c r="O63" s="193">
        <v>0</v>
      </c>
      <c r="P63" s="193">
        <v>1</v>
      </c>
      <c r="Q63" s="193">
        <v>0</v>
      </c>
      <c r="R63" s="193">
        <v>0</v>
      </c>
      <c r="S63" s="193">
        <v>0</v>
      </c>
      <c r="T63" s="193">
        <v>0</v>
      </c>
      <c r="U63" s="193">
        <v>1</v>
      </c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4"/>
      <c r="AK63" s="194"/>
      <c r="AL63" s="194"/>
      <c r="AM63" s="194"/>
      <c r="AN63" s="194"/>
      <c r="AO63" s="194"/>
    </row>
    <row r="64" spans="1:41" s="225" customFormat="1" x14ac:dyDescent="0.25">
      <c r="A64" s="193">
        <v>1.1100000000000001</v>
      </c>
      <c r="B64" s="193" t="s">
        <v>3279</v>
      </c>
      <c r="C64" s="193" t="s">
        <v>41</v>
      </c>
      <c r="D64" s="193">
        <v>1954</v>
      </c>
      <c r="E64" s="193" t="s">
        <v>2997</v>
      </c>
      <c r="F64" s="193"/>
      <c r="G64" s="193" t="s">
        <v>2998</v>
      </c>
      <c r="H64" s="193" t="s">
        <v>2893</v>
      </c>
      <c r="I64" s="193" t="s">
        <v>43</v>
      </c>
      <c r="J64" s="193"/>
      <c r="K64" s="193" t="s">
        <v>2859</v>
      </c>
      <c r="L64" s="193">
        <v>1</v>
      </c>
      <c r="M64" s="193">
        <v>0</v>
      </c>
      <c r="N64" s="193">
        <v>1</v>
      </c>
      <c r="O64" s="193">
        <v>0</v>
      </c>
      <c r="P64" s="193">
        <v>1</v>
      </c>
      <c r="Q64" s="193">
        <v>0</v>
      </c>
      <c r="R64" s="193">
        <v>0</v>
      </c>
      <c r="S64" s="193">
        <v>0</v>
      </c>
      <c r="T64" s="193">
        <v>1</v>
      </c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4"/>
      <c r="AK64" s="194"/>
      <c r="AL64" s="194"/>
      <c r="AM64" s="194"/>
      <c r="AN64" s="194"/>
      <c r="AO64" s="194"/>
    </row>
    <row r="65" spans="1:41" s="225" customFormat="1" x14ac:dyDescent="0.25">
      <c r="A65" s="193">
        <v>1.1100000000000001</v>
      </c>
      <c r="B65" s="193" t="s">
        <v>3279</v>
      </c>
      <c r="C65" s="193" t="s">
        <v>41</v>
      </c>
      <c r="D65" s="193">
        <v>1956</v>
      </c>
      <c r="E65" s="193" t="s">
        <v>3000</v>
      </c>
      <c r="F65" s="193"/>
      <c r="G65" s="193" t="s">
        <v>3001</v>
      </c>
      <c r="H65" s="193" t="s">
        <v>2778</v>
      </c>
      <c r="I65" s="193" t="s">
        <v>43</v>
      </c>
      <c r="J65" s="193"/>
      <c r="K65" s="193" t="s">
        <v>45</v>
      </c>
      <c r="L65" s="193">
        <v>2</v>
      </c>
      <c r="M65" s="193">
        <v>0</v>
      </c>
      <c r="N65" s="193">
        <v>2</v>
      </c>
      <c r="O65" s="193">
        <v>0</v>
      </c>
      <c r="P65" s="193">
        <v>2</v>
      </c>
      <c r="Q65" s="193">
        <v>0</v>
      </c>
      <c r="R65" s="193">
        <v>0</v>
      </c>
      <c r="S65" s="193">
        <v>0</v>
      </c>
      <c r="T65" s="193">
        <v>2</v>
      </c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4"/>
      <c r="AK65" s="194"/>
      <c r="AL65" s="194"/>
      <c r="AM65" s="194"/>
      <c r="AN65" s="194"/>
      <c r="AO65" s="194"/>
    </row>
    <row r="66" spans="1:41" s="225" customFormat="1" x14ac:dyDescent="0.25">
      <c r="A66" s="193">
        <v>1.1100000000000001</v>
      </c>
      <c r="B66" s="193" t="s">
        <v>3279</v>
      </c>
      <c r="C66" s="193" t="s">
        <v>41</v>
      </c>
      <c r="D66" s="193">
        <v>1957</v>
      </c>
      <c r="E66" s="193" t="s">
        <v>3002</v>
      </c>
      <c r="F66" s="193"/>
      <c r="G66" s="193" t="s">
        <v>3003</v>
      </c>
      <c r="H66" s="193" t="s">
        <v>2778</v>
      </c>
      <c r="I66" s="193" t="s">
        <v>43</v>
      </c>
      <c r="J66" s="193"/>
      <c r="K66" s="193" t="s">
        <v>45</v>
      </c>
      <c r="L66" s="193">
        <v>2</v>
      </c>
      <c r="M66" s="193">
        <v>0</v>
      </c>
      <c r="N66" s="193">
        <v>2</v>
      </c>
      <c r="O66" s="193">
        <v>0</v>
      </c>
      <c r="P66" s="193">
        <v>2</v>
      </c>
      <c r="Q66" s="193">
        <v>0</v>
      </c>
      <c r="R66" s="193">
        <v>0</v>
      </c>
      <c r="S66" s="193">
        <v>0</v>
      </c>
      <c r="T66" s="193">
        <v>2</v>
      </c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4"/>
      <c r="AK66" s="194"/>
      <c r="AL66" s="194"/>
      <c r="AM66" s="194"/>
      <c r="AN66" s="194"/>
      <c r="AO66" s="194"/>
    </row>
    <row r="67" spans="1:41" s="225" customFormat="1" x14ac:dyDescent="0.25">
      <c r="A67" s="193">
        <v>1.1100000000000001</v>
      </c>
      <c r="B67" s="193" t="s">
        <v>3279</v>
      </c>
      <c r="C67" s="193" t="s">
        <v>41</v>
      </c>
      <c r="D67" s="193">
        <v>1959</v>
      </c>
      <c r="E67" s="193" t="s">
        <v>3004</v>
      </c>
      <c r="F67" s="193"/>
      <c r="G67" s="193" t="s">
        <v>3005</v>
      </c>
      <c r="H67" s="193" t="s">
        <v>2852</v>
      </c>
      <c r="I67" s="193" t="s">
        <v>43</v>
      </c>
      <c r="J67" s="193"/>
      <c r="K67" s="193" t="s">
        <v>2827</v>
      </c>
      <c r="L67" s="193">
        <v>9</v>
      </c>
      <c r="M67" s="193">
        <v>0</v>
      </c>
      <c r="N67" s="193">
        <v>0</v>
      </c>
      <c r="O67" s="193">
        <v>0</v>
      </c>
      <c r="P67" s="193">
        <v>9</v>
      </c>
      <c r="Q67" s="193">
        <v>0</v>
      </c>
      <c r="R67" s="193">
        <v>9</v>
      </c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94"/>
      <c r="AL67" s="194"/>
      <c r="AM67" s="194"/>
      <c r="AN67" s="194"/>
      <c r="AO67" s="194"/>
    </row>
    <row r="68" spans="1:41" s="225" customFormat="1" x14ac:dyDescent="0.25">
      <c r="A68" s="193">
        <v>1.1100000000000001</v>
      </c>
      <c r="B68" s="193" t="s">
        <v>3279</v>
      </c>
      <c r="C68" s="193" t="s">
        <v>41</v>
      </c>
      <c r="D68" s="193">
        <v>1961</v>
      </c>
      <c r="E68" s="193" t="s">
        <v>3008</v>
      </c>
      <c r="F68" s="193"/>
      <c r="G68" s="193" t="s">
        <v>3009</v>
      </c>
      <c r="H68" s="193" t="s">
        <v>2852</v>
      </c>
      <c r="I68" s="193" t="s">
        <v>43</v>
      </c>
      <c r="J68" s="193"/>
      <c r="K68" s="193" t="s">
        <v>2827</v>
      </c>
      <c r="L68" s="193">
        <v>1</v>
      </c>
      <c r="M68" s="193">
        <v>0</v>
      </c>
      <c r="N68" s="193">
        <v>1</v>
      </c>
      <c r="O68" s="193">
        <v>0</v>
      </c>
      <c r="P68" s="193">
        <v>1</v>
      </c>
      <c r="Q68" s="193">
        <v>0</v>
      </c>
      <c r="R68" s="193">
        <v>0</v>
      </c>
      <c r="S68" s="193">
        <v>1</v>
      </c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4"/>
      <c r="AK68" s="194"/>
      <c r="AL68" s="194"/>
      <c r="AM68" s="194"/>
      <c r="AN68" s="194"/>
      <c r="AO68" s="194"/>
    </row>
    <row r="69" spans="1:41" s="225" customFormat="1" x14ac:dyDescent="0.25">
      <c r="A69" s="193">
        <v>1.1100000000000001</v>
      </c>
      <c r="B69" s="193" t="s">
        <v>3279</v>
      </c>
      <c r="C69" s="193" t="s">
        <v>41</v>
      </c>
      <c r="D69" s="193">
        <v>1963</v>
      </c>
      <c r="E69" s="193" t="s">
        <v>3010</v>
      </c>
      <c r="F69" s="193"/>
      <c r="G69" s="193" t="s">
        <v>3011</v>
      </c>
      <c r="H69" s="193" t="s">
        <v>2852</v>
      </c>
      <c r="I69" s="193" t="s">
        <v>43</v>
      </c>
      <c r="J69" s="193"/>
      <c r="K69" s="193" t="s">
        <v>2827</v>
      </c>
      <c r="L69" s="193">
        <v>1</v>
      </c>
      <c r="M69" s="193">
        <v>0</v>
      </c>
      <c r="N69" s="193">
        <v>1</v>
      </c>
      <c r="O69" s="193">
        <v>0</v>
      </c>
      <c r="P69" s="193">
        <v>1</v>
      </c>
      <c r="Q69" s="193">
        <v>0</v>
      </c>
      <c r="R69" s="193">
        <v>0</v>
      </c>
      <c r="S69" s="193">
        <v>0</v>
      </c>
      <c r="T69" s="193">
        <v>1</v>
      </c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4"/>
      <c r="AK69" s="194"/>
      <c r="AL69" s="194"/>
      <c r="AM69" s="194"/>
      <c r="AN69" s="194"/>
      <c r="AO69" s="194"/>
    </row>
    <row r="70" spans="1:41" s="225" customFormat="1" x14ac:dyDescent="0.25">
      <c r="A70" s="193">
        <v>1.1100000000000001</v>
      </c>
      <c r="B70" s="193" t="s">
        <v>3279</v>
      </c>
      <c r="C70" s="193" t="s">
        <v>41</v>
      </c>
      <c r="D70" s="193">
        <v>1964</v>
      </c>
      <c r="E70" s="193" t="s">
        <v>3012</v>
      </c>
      <c r="F70" s="193"/>
      <c r="G70" s="193" t="s">
        <v>3013</v>
      </c>
      <c r="H70" s="193" t="s">
        <v>2852</v>
      </c>
      <c r="I70" s="193" t="s">
        <v>43</v>
      </c>
      <c r="J70" s="193"/>
      <c r="K70" s="193" t="s">
        <v>2827</v>
      </c>
      <c r="L70" s="193">
        <v>1</v>
      </c>
      <c r="M70" s="193">
        <v>0</v>
      </c>
      <c r="N70" s="193">
        <v>1</v>
      </c>
      <c r="O70" s="193">
        <v>0</v>
      </c>
      <c r="P70" s="193">
        <v>2</v>
      </c>
      <c r="Q70" s="193">
        <v>0</v>
      </c>
      <c r="R70" s="193">
        <v>1</v>
      </c>
      <c r="S70" s="193">
        <v>1</v>
      </c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4"/>
      <c r="AK70" s="194"/>
      <c r="AL70" s="194"/>
      <c r="AM70" s="194"/>
      <c r="AN70" s="194"/>
      <c r="AO70" s="194"/>
    </row>
    <row r="71" spans="1:41" s="225" customFormat="1" x14ac:dyDescent="0.25">
      <c r="A71" s="193">
        <v>1.1100000000000001</v>
      </c>
      <c r="B71" s="193" t="s">
        <v>3279</v>
      </c>
      <c r="C71" s="193" t="s">
        <v>41</v>
      </c>
      <c r="D71" s="193">
        <v>1969</v>
      </c>
      <c r="E71" s="193" t="s">
        <v>3018</v>
      </c>
      <c r="F71" s="193"/>
      <c r="G71" s="193" t="s">
        <v>3019</v>
      </c>
      <c r="H71" s="193" t="s">
        <v>2789</v>
      </c>
      <c r="I71" s="193" t="s">
        <v>43</v>
      </c>
      <c r="J71" s="193"/>
      <c r="K71" s="193" t="s">
        <v>2786</v>
      </c>
      <c r="L71" s="193">
        <v>4</v>
      </c>
      <c r="M71" s="193">
        <v>0</v>
      </c>
      <c r="N71" s="193">
        <v>4</v>
      </c>
      <c r="O71" s="193">
        <v>0</v>
      </c>
      <c r="P71" s="193">
        <v>4</v>
      </c>
      <c r="Q71" s="193">
        <v>0</v>
      </c>
      <c r="R71" s="193">
        <v>0</v>
      </c>
      <c r="S71" s="193">
        <v>4</v>
      </c>
      <c r="T71" s="193">
        <v>0</v>
      </c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4"/>
      <c r="AK71" s="194"/>
      <c r="AL71" s="194"/>
      <c r="AM71" s="194"/>
      <c r="AN71" s="194"/>
      <c r="AO71" s="194"/>
    </row>
    <row r="72" spans="1:41" s="225" customFormat="1" x14ac:dyDescent="0.25">
      <c r="A72" s="193">
        <v>1.1100000000000001</v>
      </c>
      <c r="B72" s="193" t="s">
        <v>3279</v>
      </c>
      <c r="C72" s="193" t="s">
        <v>41</v>
      </c>
      <c r="D72" s="193">
        <v>1971</v>
      </c>
      <c r="E72" s="193" t="s">
        <v>3022</v>
      </c>
      <c r="F72" s="193"/>
      <c r="G72" s="193" t="s">
        <v>3023</v>
      </c>
      <c r="H72" s="193" t="s">
        <v>2830</v>
      </c>
      <c r="I72" s="193" t="s">
        <v>43</v>
      </c>
      <c r="J72" s="193"/>
      <c r="K72" s="193" t="s">
        <v>45</v>
      </c>
      <c r="L72" s="193">
        <v>2</v>
      </c>
      <c r="M72" s="193">
        <v>0</v>
      </c>
      <c r="N72" s="193">
        <v>2</v>
      </c>
      <c r="O72" s="193">
        <v>0</v>
      </c>
      <c r="P72" s="193">
        <v>2</v>
      </c>
      <c r="Q72" s="193">
        <v>0</v>
      </c>
      <c r="R72" s="193">
        <v>0</v>
      </c>
      <c r="S72" s="193">
        <v>2</v>
      </c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4"/>
      <c r="AK72" s="194"/>
      <c r="AL72" s="194"/>
      <c r="AM72" s="194"/>
      <c r="AN72" s="194"/>
      <c r="AO72" s="194"/>
    </row>
    <row r="73" spans="1:41" s="225" customFormat="1" x14ac:dyDescent="0.25">
      <c r="A73" s="193">
        <v>1.1100000000000001</v>
      </c>
      <c r="B73" s="193" t="s">
        <v>3279</v>
      </c>
      <c r="C73" s="193" t="s">
        <v>41</v>
      </c>
      <c r="D73" s="193">
        <v>1976</v>
      </c>
      <c r="E73" s="193" t="s">
        <v>3026</v>
      </c>
      <c r="F73" s="193"/>
      <c r="G73" s="193" t="s">
        <v>3027</v>
      </c>
      <c r="H73" s="193" t="s">
        <v>2774</v>
      </c>
      <c r="I73" s="193" t="s">
        <v>43</v>
      </c>
      <c r="J73" s="193"/>
      <c r="K73" s="193" t="s">
        <v>2775</v>
      </c>
      <c r="L73" s="193">
        <v>1</v>
      </c>
      <c r="M73" s="193">
        <v>0</v>
      </c>
      <c r="N73" s="193">
        <v>1</v>
      </c>
      <c r="O73" s="193">
        <v>0</v>
      </c>
      <c r="P73" s="193">
        <v>1</v>
      </c>
      <c r="Q73" s="193">
        <v>0</v>
      </c>
      <c r="R73" s="193">
        <v>0</v>
      </c>
      <c r="S73" s="193">
        <v>0</v>
      </c>
      <c r="T73" s="193">
        <v>1</v>
      </c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94"/>
      <c r="AL73" s="194"/>
      <c r="AM73" s="194"/>
      <c r="AN73" s="194"/>
      <c r="AO73" s="194"/>
    </row>
    <row r="74" spans="1:41" s="225" customFormat="1" x14ac:dyDescent="0.25">
      <c r="A74" s="193">
        <v>1.1100000000000001</v>
      </c>
      <c r="B74" s="193" t="s">
        <v>3279</v>
      </c>
      <c r="C74" s="193" t="s">
        <v>41</v>
      </c>
      <c r="D74" s="193">
        <v>1977</v>
      </c>
      <c r="E74" s="193" t="s">
        <v>3028</v>
      </c>
      <c r="F74" s="193"/>
      <c r="G74" s="193" t="s">
        <v>3029</v>
      </c>
      <c r="H74" s="193" t="s">
        <v>2774</v>
      </c>
      <c r="I74" s="193" t="s">
        <v>43</v>
      </c>
      <c r="J74" s="193"/>
      <c r="K74" s="193" t="s">
        <v>2775</v>
      </c>
      <c r="L74" s="193">
        <v>1</v>
      </c>
      <c r="M74" s="193">
        <v>0</v>
      </c>
      <c r="N74" s="193">
        <v>1</v>
      </c>
      <c r="O74" s="193">
        <v>0</v>
      </c>
      <c r="P74" s="193">
        <v>1</v>
      </c>
      <c r="Q74" s="193">
        <v>0</v>
      </c>
      <c r="R74" s="193">
        <v>0</v>
      </c>
      <c r="S74" s="193">
        <v>0</v>
      </c>
      <c r="T74" s="193">
        <v>0</v>
      </c>
      <c r="U74" s="193">
        <v>1</v>
      </c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/>
      <c r="AK74" s="194"/>
      <c r="AL74" s="194"/>
      <c r="AM74" s="194"/>
      <c r="AN74" s="194"/>
      <c r="AO74" s="194"/>
    </row>
    <row r="75" spans="1:41" s="225" customFormat="1" x14ac:dyDescent="0.25">
      <c r="A75" s="193">
        <v>1.1100000000000001</v>
      </c>
      <c r="B75" s="193" t="s">
        <v>3279</v>
      </c>
      <c r="C75" s="193" t="s">
        <v>41</v>
      </c>
      <c r="D75" s="193">
        <v>1980</v>
      </c>
      <c r="E75" s="193" t="s">
        <v>3030</v>
      </c>
      <c r="F75" s="193"/>
      <c r="G75" s="193" t="s">
        <v>3031</v>
      </c>
      <c r="H75" s="193" t="s">
        <v>2774</v>
      </c>
      <c r="I75" s="193" t="s">
        <v>43</v>
      </c>
      <c r="J75" s="193"/>
      <c r="K75" s="193" t="s">
        <v>2775</v>
      </c>
      <c r="L75" s="193">
        <v>2</v>
      </c>
      <c r="M75" s="193">
        <v>1</v>
      </c>
      <c r="N75" s="193">
        <v>1</v>
      </c>
      <c r="O75" s="193">
        <v>0</v>
      </c>
      <c r="P75" s="193">
        <v>1</v>
      </c>
      <c r="Q75" s="193">
        <v>0</v>
      </c>
      <c r="R75" s="193">
        <v>0</v>
      </c>
      <c r="S75" s="193">
        <v>1</v>
      </c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/>
      <c r="AK75" s="194"/>
      <c r="AL75" s="194"/>
      <c r="AM75" s="194"/>
      <c r="AN75" s="194"/>
      <c r="AO75" s="194"/>
    </row>
    <row r="76" spans="1:41" s="225" customFormat="1" x14ac:dyDescent="0.25">
      <c r="A76" s="193">
        <v>1.1100000000000001</v>
      </c>
      <c r="B76" s="193" t="s">
        <v>3279</v>
      </c>
      <c r="C76" s="193" t="s">
        <v>41</v>
      </c>
      <c r="D76" s="193">
        <v>1985</v>
      </c>
      <c r="E76" s="193" t="s">
        <v>3034</v>
      </c>
      <c r="F76" s="193"/>
      <c r="G76" s="193" t="s">
        <v>3035</v>
      </c>
      <c r="H76" s="193" t="s">
        <v>2774</v>
      </c>
      <c r="I76" s="193" t="s">
        <v>43</v>
      </c>
      <c r="J76" s="193"/>
      <c r="K76" s="193" t="s">
        <v>2775</v>
      </c>
      <c r="L76" s="193">
        <v>1</v>
      </c>
      <c r="M76" s="193">
        <v>0</v>
      </c>
      <c r="N76" s="193">
        <v>1</v>
      </c>
      <c r="O76" s="193">
        <v>0</v>
      </c>
      <c r="P76" s="193">
        <v>1</v>
      </c>
      <c r="Q76" s="193">
        <v>0</v>
      </c>
      <c r="R76" s="193">
        <v>0</v>
      </c>
      <c r="S76" s="193">
        <v>0</v>
      </c>
      <c r="T76" s="193">
        <v>1</v>
      </c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4"/>
      <c r="AK76" s="194"/>
      <c r="AL76" s="194"/>
      <c r="AM76" s="194"/>
      <c r="AN76" s="194"/>
      <c r="AO76" s="194"/>
    </row>
    <row r="77" spans="1:41" s="225" customFormat="1" x14ac:dyDescent="0.25">
      <c r="A77" s="193">
        <v>1.1100000000000001</v>
      </c>
      <c r="B77" s="193" t="s">
        <v>3279</v>
      </c>
      <c r="C77" s="193" t="s">
        <v>41</v>
      </c>
      <c r="D77" s="193">
        <v>1986</v>
      </c>
      <c r="E77" s="193" t="s">
        <v>3036</v>
      </c>
      <c r="F77" s="193"/>
      <c r="G77" s="193" t="s">
        <v>3037</v>
      </c>
      <c r="H77" s="193" t="s">
        <v>2774</v>
      </c>
      <c r="I77" s="193" t="s">
        <v>43</v>
      </c>
      <c r="J77" s="193"/>
      <c r="K77" s="193" t="s">
        <v>2775</v>
      </c>
      <c r="L77" s="193">
        <v>1</v>
      </c>
      <c r="M77" s="193">
        <v>0</v>
      </c>
      <c r="N77" s="193">
        <v>1</v>
      </c>
      <c r="O77" s="193">
        <v>0</v>
      </c>
      <c r="P77" s="193">
        <v>1</v>
      </c>
      <c r="Q77" s="193">
        <v>0</v>
      </c>
      <c r="R77" s="193">
        <v>0</v>
      </c>
      <c r="S77" s="193">
        <v>0</v>
      </c>
      <c r="T77" s="193">
        <v>0</v>
      </c>
      <c r="U77" s="193">
        <v>1</v>
      </c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4"/>
      <c r="AK77" s="194"/>
      <c r="AL77" s="194"/>
      <c r="AM77" s="194"/>
      <c r="AN77" s="194"/>
      <c r="AO77" s="194"/>
    </row>
    <row r="78" spans="1:41" s="225" customFormat="1" x14ac:dyDescent="0.25">
      <c r="A78" s="193">
        <v>1.1100000000000001</v>
      </c>
      <c r="B78" s="193" t="s">
        <v>3279</v>
      </c>
      <c r="C78" s="193" t="s">
        <v>41</v>
      </c>
      <c r="D78" s="193">
        <v>1988</v>
      </c>
      <c r="E78" s="193" t="s">
        <v>3038</v>
      </c>
      <c r="F78" s="193"/>
      <c r="G78" s="193" t="s">
        <v>3039</v>
      </c>
      <c r="H78" s="193" t="s">
        <v>2774</v>
      </c>
      <c r="I78" s="193" t="s">
        <v>43</v>
      </c>
      <c r="J78" s="193"/>
      <c r="K78" s="193" t="s">
        <v>2775</v>
      </c>
      <c r="L78" s="193">
        <v>2</v>
      </c>
      <c r="M78" s="193">
        <v>0</v>
      </c>
      <c r="N78" s="193">
        <v>2</v>
      </c>
      <c r="O78" s="193">
        <v>0</v>
      </c>
      <c r="P78" s="193">
        <v>2</v>
      </c>
      <c r="Q78" s="193">
        <v>0</v>
      </c>
      <c r="R78" s="193">
        <v>0</v>
      </c>
      <c r="S78" s="193">
        <v>2</v>
      </c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4"/>
      <c r="AK78" s="194"/>
      <c r="AL78" s="194"/>
      <c r="AM78" s="194"/>
      <c r="AN78" s="194"/>
      <c r="AO78" s="194"/>
    </row>
    <row r="79" spans="1:41" s="225" customFormat="1" x14ac:dyDescent="0.25">
      <c r="A79" s="193">
        <v>1.1100000000000001</v>
      </c>
      <c r="B79" s="193" t="s">
        <v>3279</v>
      </c>
      <c r="C79" s="193" t="s">
        <v>41</v>
      </c>
      <c r="D79" s="193">
        <v>1990</v>
      </c>
      <c r="E79" s="193" t="s">
        <v>3042</v>
      </c>
      <c r="F79" s="193"/>
      <c r="G79" s="193" t="s">
        <v>3043</v>
      </c>
      <c r="H79" s="193" t="s">
        <v>2774</v>
      </c>
      <c r="I79" s="193" t="s">
        <v>43</v>
      </c>
      <c r="J79" s="193"/>
      <c r="K79" s="193" t="s">
        <v>2775</v>
      </c>
      <c r="L79" s="193">
        <v>2</v>
      </c>
      <c r="M79" s="193">
        <v>0</v>
      </c>
      <c r="N79" s="193">
        <v>2</v>
      </c>
      <c r="O79" s="193">
        <v>0</v>
      </c>
      <c r="P79" s="193">
        <v>2</v>
      </c>
      <c r="Q79" s="193">
        <v>0</v>
      </c>
      <c r="R79" s="193">
        <v>0</v>
      </c>
      <c r="S79" s="193">
        <v>0</v>
      </c>
      <c r="T79" s="193">
        <v>2</v>
      </c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4"/>
      <c r="AK79" s="194"/>
      <c r="AL79" s="194"/>
      <c r="AM79" s="194"/>
      <c r="AN79" s="194"/>
      <c r="AO79" s="194"/>
    </row>
    <row r="80" spans="1:41" s="225" customFormat="1" x14ac:dyDescent="0.25">
      <c r="A80" s="193">
        <v>1.1100000000000001</v>
      </c>
      <c r="B80" s="193" t="s">
        <v>3279</v>
      </c>
      <c r="C80" s="193" t="s">
        <v>41</v>
      </c>
      <c r="D80" s="193">
        <v>1995</v>
      </c>
      <c r="E80" s="193" t="s">
        <v>3052</v>
      </c>
      <c r="F80" s="193"/>
      <c r="G80" s="193" t="s">
        <v>3053</v>
      </c>
      <c r="H80" s="193" t="s">
        <v>2852</v>
      </c>
      <c r="I80" s="193" t="s">
        <v>43</v>
      </c>
      <c r="J80" s="193"/>
      <c r="K80" s="193" t="s">
        <v>2827</v>
      </c>
      <c r="L80" s="193">
        <v>1</v>
      </c>
      <c r="M80" s="193">
        <v>0</v>
      </c>
      <c r="N80" s="193">
        <v>1</v>
      </c>
      <c r="O80" s="193">
        <v>0</v>
      </c>
      <c r="P80" s="193">
        <v>1</v>
      </c>
      <c r="Q80" s="193">
        <v>0</v>
      </c>
      <c r="R80" s="193">
        <v>0</v>
      </c>
      <c r="S80" s="193">
        <v>0</v>
      </c>
      <c r="T80" s="193">
        <v>0</v>
      </c>
      <c r="U80" s="193">
        <v>1</v>
      </c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4"/>
      <c r="AK80" s="194"/>
      <c r="AL80" s="194"/>
      <c r="AM80" s="194"/>
      <c r="AN80" s="194"/>
      <c r="AO80" s="194"/>
    </row>
    <row r="81" spans="1:41" s="225" customFormat="1" x14ac:dyDescent="0.25">
      <c r="A81" s="193">
        <v>1.1100000000000001</v>
      </c>
      <c r="B81" s="193" t="s">
        <v>3279</v>
      </c>
      <c r="C81" s="193" t="s">
        <v>41</v>
      </c>
      <c r="D81" s="193">
        <v>2002</v>
      </c>
      <c r="E81" s="193" t="s">
        <v>3058</v>
      </c>
      <c r="F81" s="193"/>
      <c r="G81" s="193" t="s">
        <v>3059</v>
      </c>
      <c r="H81" s="193" t="s">
        <v>3060</v>
      </c>
      <c r="I81" s="193" t="s">
        <v>43</v>
      </c>
      <c r="J81" s="193"/>
      <c r="K81" s="193" t="s">
        <v>2827</v>
      </c>
      <c r="L81" s="193">
        <v>1</v>
      </c>
      <c r="M81" s="193">
        <v>0</v>
      </c>
      <c r="N81" s="193">
        <v>1</v>
      </c>
      <c r="O81" s="193">
        <v>0</v>
      </c>
      <c r="P81" s="193">
        <v>1</v>
      </c>
      <c r="Q81" s="193">
        <v>0</v>
      </c>
      <c r="R81" s="193">
        <v>0</v>
      </c>
      <c r="S81" s="193">
        <v>1</v>
      </c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4"/>
      <c r="AK81" s="194"/>
      <c r="AL81" s="194"/>
      <c r="AM81" s="194"/>
      <c r="AN81" s="194"/>
      <c r="AO81" s="194"/>
    </row>
    <row r="82" spans="1:41" s="225" customFormat="1" x14ac:dyDescent="0.25">
      <c r="A82" s="193">
        <v>1.1100000000000001</v>
      </c>
      <c r="B82" s="193" t="s">
        <v>3279</v>
      </c>
      <c r="C82" s="193" t="s">
        <v>41</v>
      </c>
      <c r="D82" s="193">
        <v>2009</v>
      </c>
      <c r="E82" s="193" t="s">
        <v>3068</v>
      </c>
      <c r="F82" s="193"/>
      <c r="G82" s="193" t="s">
        <v>3069</v>
      </c>
      <c r="H82" s="193" t="s">
        <v>3060</v>
      </c>
      <c r="I82" s="193" t="s">
        <v>43</v>
      </c>
      <c r="J82" s="193"/>
      <c r="K82" s="193" t="s">
        <v>2827</v>
      </c>
      <c r="L82" s="193">
        <v>2</v>
      </c>
      <c r="M82" s="193">
        <v>1</v>
      </c>
      <c r="N82" s="193">
        <v>1</v>
      </c>
      <c r="O82" s="193">
        <v>0</v>
      </c>
      <c r="P82" s="193">
        <v>1</v>
      </c>
      <c r="Q82" s="193">
        <v>0</v>
      </c>
      <c r="R82" s="193">
        <v>0</v>
      </c>
      <c r="S82" s="193">
        <v>0</v>
      </c>
      <c r="T82" s="193">
        <v>1</v>
      </c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4"/>
      <c r="AK82" s="194"/>
      <c r="AL82" s="194"/>
      <c r="AM82" s="194"/>
      <c r="AN82" s="194"/>
      <c r="AO82" s="194"/>
    </row>
    <row r="83" spans="1:41" s="225" customFormat="1" x14ac:dyDescent="0.25">
      <c r="A83" s="193">
        <v>1.1100000000000001</v>
      </c>
      <c r="B83" s="193" t="s">
        <v>3279</v>
      </c>
      <c r="C83" s="193" t="s">
        <v>41</v>
      </c>
      <c r="D83" s="193">
        <v>2010</v>
      </c>
      <c r="E83" s="193" t="s">
        <v>3070</v>
      </c>
      <c r="F83" s="193"/>
      <c r="G83" s="193" t="s">
        <v>3278</v>
      </c>
      <c r="H83" s="193" t="s">
        <v>3060</v>
      </c>
      <c r="I83" s="193" t="s">
        <v>43</v>
      </c>
      <c r="J83" s="193"/>
      <c r="K83" s="193" t="s">
        <v>2827</v>
      </c>
      <c r="L83" s="193">
        <v>1</v>
      </c>
      <c r="M83" s="193">
        <v>0</v>
      </c>
      <c r="N83" s="193">
        <v>1</v>
      </c>
      <c r="O83" s="193">
        <v>0</v>
      </c>
      <c r="P83" s="193">
        <v>1</v>
      </c>
      <c r="Q83" s="193">
        <v>0</v>
      </c>
      <c r="R83" s="193">
        <v>0</v>
      </c>
      <c r="S83" s="193">
        <v>0</v>
      </c>
      <c r="T83" s="193">
        <v>0</v>
      </c>
      <c r="U83" s="193">
        <v>1</v>
      </c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4"/>
      <c r="AK83" s="194"/>
      <c r="AL83" s="194"/>
      <c r="AM83" s="194"/>
      <c r="AN83" s="194"/>
      <c r="AO83" s="194"/>
    </row>
    <row r="84" spans="1:41" s="225" customFormat="1" x14ac:dyDescent="0.25">
      <c r="A84" s="193">
        <v>1.1100000000000001</v>
      </c>
      <c r="B84" s="193" t="s">
        <v>3279</v>
      </c>
      <c r="C84" s="193" t="s">
        <v>41</v>
      </c>
      <c r="D84" s="193">
        <v>2013</v>
      </c>
      <c r="E84" s="193" t="s">
        <v>3073</v>
      </c>
      <c r="F84" s="193"/>
      <c r="G84" s="193" t="s">
        <v>3074</v>
      </c>
      <c r="H84" s="193" t="s">
        <v>3060</v>
      </c>
      <c r="I84" s="193" t="s">
        <v>43</v>
      </c>
      <c r="J84" s="193"/>
      <c r="K84" s="193" t="s">
        <v>2827</v>
      </c>
      <c r="L84" s="193">
        <v>2</v>
      </c>
      <c r="M84" s="193">
        <v>1</v>
      </c>
      <c r="N84" s="193">
        <v>1</v>
      </c>
      <c r="O84" s="193">
        <v>0</v>
      </c>
      <c r="P84" s="193">
        <v>1</v>
      </c>
      <c r="Q84" s="193">
        <v>0</v>
      </c>
      <c r="R84" s="193">
        <v>0</v>
      </c>
      <c r="S84" s="193">
        <v>0</v>
      </c>
      <c r="T84" s="193">
        <v>1</v>
      </c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4"/>
      <c r="AK84" s="194"/>
      <c r="AL84" s="194"/>
      <c r="AM84" s="194"/>
      <c r="AN84" s="194"/>
      <c r="AO84" s="194"/>
    </row>
    <row r="85" spans="1:41" s="225" customFormat="1" x14ac:dyDescent="0.25">
      <c r="A85" s="193">
        <v>1.1100000000000001</v>
      </c>
      <c r="B85" s="193" t="s">
        <v>3279</v>
      </c>
      <c r="C85" s="193" t="s">
        <v>41</v>
      </c>
      <c r="D85" s="193">
        <v>2015</v>
      </c>
      <c r="E85" s="193" t="s">
        <v>3077</v>
      </c>
      <c r="F85" s="193"/>
      <c r="G85" s="193" t="s">
        <v>3078</v>
      </c>
      <c r="H85" s="193" t="s">
        <v>3060</v>
      </c>
      <c r="I85" s="193" t="s">
        <v>43</v>
      </c>
      <c r="J85" s="193"/>
      <c r="K85" s="193" t="s">
        <v>2827</v>
      </c>
      <c r="L85" s="193">
        <v>1</v>
      </c>
      <c r="M85" s="193">
        <v>0</v>
      </c>
      <c r="N85" s="193">
        <v>1</v>
      </c>
      <c r="O85" s="193">
        <v>0</v>
      </c>
      <c r="P85" s="193">
        <v>1</v>
      </c>
      <c r="Q85" s="193">
        <v>0</v>
      </c>
      <c r="R85" s="193">
        <v>0</v>
      </c>
      <c r="S85" s="193">
        <v>0</v>
      </c>
      <c r="T85" s="193">
        <v>0</v>
      </c>
      <c r="U85" s="193">
        <v>1</v>
      </c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4"/>
      <c r="AK85" s="194"/>
      <c r="AL85" s="194"/>
      <c r="AM85" s="194"/>
      <c r="AN85" s="194"/>
      <c r="AO85" s="194"/>
    </row>
    <row r="86" spans="1:41" s="225" customFormat="1" x14ac:dyDescent="0.25">
      <c r="A86" s="193">
        <v>1.1100000000000001</v>
      </c>
      <c r="B86" s="193" t="s">
        <v>3279</v>
      </c>
      <c r="C86" s="193" t="s">
        <v>41</v>
      </c>
      <c r="D86" s="193">
        <v>2017</v>
      </c>
      <c r="E86" s="193" t="s">
        <v>3079</v>
      </c>
      <c r="F86" s="193"/>
      <c r="G86" s="193" t="s">
        <v>3080</v>
      </c>
      <c r="H86" s="193" t="s">
        <v>2819</v>
      </c>
      <c r="I86" s="193" t="s">
        <v>43</v>
      </c>
      <c r="J86" s="193"/>
      <c r="K86" s="193" t="s">
        <v>2775</v>
      </c>
      <c r="L86" s="193">
        <v>1</v>
      </c>
      <c r="M86" s="193">
        <v>0</v>
      </c>
      <c r="N86" s="193">
        <v>1</v>
      </c>
      <c r="O86" s="193">
        <v>0</v>
      </c>
      <c r="P86" s="193">
        <v>1</v>
      </c>
      <c r="Q86" s="193">
        <v>0</v>
      </c>
      <c r="R86" s="193">
        <v>0</v>
      </c>
      <c r="S86" s="193">
        <v>0</v>
      </c>
      <c r="T86" s="193">
        <v>0</v>
      </c>
      <c r="U86" s="193">
        <v>1</v>
      </c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4"/>
      <c r="AK86" s="194"/>
      <c r="AL86" s="194"/>
      <c r="AM86" s="194"/>
      <c r="AN86" s="194"/>
      <c r="AO86" s="194"/>
    </row>
    <row r="87" spans="1:41" s="225" customFormat="1" x14ac:dyDescent="0.25">
      <c r="A87" s="193">
        <v>1.1100000000000001</v>
      </c>
      <c r="B87" s="193" t="s">
        <v>3279</v>
      </c>
      <c r="C87" s="193" t="s">
        <v>41</v>
      </c>
      <c r="D87" s="193">
        <v>1839</v>
      </c>
      <c r="E87" s="193" t="s">
        <v>3091</v>
      </c>
      <c r="F87" s="193"/>
      <c r="G87" s="193" t="s">
        <v>3092</v>
      </c>
      <c r="H87" s="193" t="s">
        <v>2778</v>
      </c>
      <c r="I87" s="193" t="s">
        <v>43</v>
      </c>
      <c r="J87" s="193"/>
      <c r="K87" s="193" t="s">
        <v>45</v>
      </c>
      <c r="L87" s="193">
        <v>1</v>
      </c>
      <c r="M87" s="193">
        <v>0</v>
      </c>
      <c r="N87" s="193">
        <v>1</v>
      </c>
      <c r="O87" s="193">
        <v>0</v>
      </c>
      <c r="P87" s="193">
        <v>1</v>
      </c>
      <c r="Q87" s="193">
        <v>0</v>
      </c>
      <c r="R87" s="193">
        <v>0</v>
      </c>
      <c r="S87" s="193">
        <v>1</v>
      </c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4"/>
      <c r="AK87" s="194"/>
      <c r="AL87" s="194"/>
      <c r="AM87" s="194"/>
      <c r="AN87" s="194"/>
      <c r="AO87" s="194"/>
    </row>
    <row r="88" spans="1:41" s="225" customFormat="1" x14ac:dyDescent="0.25">
      <c r="A88" s="193">
        <v>1.1100000000000001</v>
      </c>
      <c r="B88" s="193" t="s">
        <v>3279</v>
      </c>
      <c r="C88" s="193" t="s">
        <v>41</v>
      </c>
      <c r="D88" s="193">
        <v>1928</v>
      </c>
      <c r="E88" s="193" t="s">
        <v>3097</v>
      </c>
      <c r="F88" s="193"/>
      <c r="G88" s="193" t="s">
        <v>3098</v>
      </c>
      <c r="H88" s="193" t="s">
        <v>2852</v>
      </c>
      <c r="I88" s="193" t="s">
        <v>43</v>
      </c>
      <c r="J88" s="193"/>
      <c r="K88" s="193" t="s">
        <v>2827</v>
      </c>
      <c r="L88" s="193">
        <v>4</v>
      </c>
      <c r="M88" s="193">
        <v>2</v>
      </c>
      <c r="N88" s="193">
        <v>2</v>
      </c>
      <c r="O88" s="193">
        <v>0</v>
      </c>
      <c r="P88" s="193">
        <v>2</v>
      </c>
      <c r="Q88" s="193">
        <v>0</v>
      </c>
      <c r="R88" s="193">
        <v>0</v>
      </c>
      <c r="S88" s="193">
        <v>2</v>
      </c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4"/>
      <c r="AK88" s="194"/>
      <c r="AL88" s="194"/>
      <c r="AM88" s="194"/>
      <c r="AN88" s="194"/>
      <c r="AO88" s="194"/>
    </row>
    <row r="89" spans="1:41" s="225" customFormat="1" x14ac:dyDescent="0.25">
      <c r="A89" s="193">
        <v>1.1100000000000001</v>
      </c>
      <c r="B89" s="193" t="s">
        <v>3279</v>
      </c>
      <c r="C89" s="193" t="s">
        <v>41</v>
      </c>
      <c r="D89" s="193">
        <v>2029</v>
      </c>
      <c r="E89" s="193" t="s">
        <v>3103</v>
      </c>
      <c r="F89" s="193"/>
      <c r="G89" s="193" t="s">
        <v>3104</v>
      </c>
      <c r="H89" s="193" t="s">
        <v>2789</v>
      </c>
      <c r="I89" s="193" t="s">
        <v>43</v>
      </c>
      <c r="J89" s="193"/>
      <c r="K89" s="193" t="s">
        <v>2786</v>
      </c>
      <c r="L89" s="193">
        <v>1</v>
      </c>
      <c r="M89" s="193">
        <v>0</v>
      </c>
      <c r="N89" s="193">
        <v>1</v>
      </c>
      <c r="O89" s="193">
        <v>0</v>
      </c>
      <c r="P89" s="193">
        <v>1</v>
      </c>
      <c r="Q89" s="193">
        <v>0</v>
      </c>
      <c r="R89" s="193">
        <v>0</v>
      </c>
      <c r="S89" s="193">
        <v>0</v>
      </c>
      <c r="T89" s="193">
        <v>1</v>
      </c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4"/>
      <c r="AK89" s="194"/>
      <c r="AL89" s="194"/>
      <c r="AM89" s="194"/>
      <c r="AN89" s="194"/>
      <c r="AO89" s="194"/>
    </row>
    <row r="90" spans="1:41" s="225" customFormat="1" x14ac:dyDescent="0.25">
      <c r="A90" s="193">
        <v>1.1100000000000001</v>
      </c>
      <c r="B90" s="193" t="s">
        <v>3279</v>
      </c>
      <c r="C90" s="193" t="s">
        <v>41</v>
      </c>
      <c r="D90" s="193">
        <v>2036</v>
      </c>
      <c r="E90" s="193" t="s">
        <v>3108</v>
      </c>
      <c r="F90" s="193"/>
      <c r="G90" s="193" t="s">
        <v>3109</v>
      </c>
      <c r="H90" s="193" t="s">
        <v>2774</v>
      </c>
      <c r="I90" s="193" t="s">
        <v>43</v>
      </c>
      <c r="J90" s="193"/>
      <c r="K90" s="193" t="s">
        <v>2775</v>
      </c>
      <c r="L90" s="193">
        <v>1</v>
      </c>
      <c r="M90" s="193">
        <v>0</v>
      </c>
      <c r="N90" s="193">
        <v>1</v>
      </c>
      <c r="O90" s="193">
        <v>0</v>
      </c>
      <c r="P90" s="193">
        <v>1</v>
      </c>
      <c r="Q90" s="193">
        <v>0</v>
      </c>
      <c r="R90" s="193">
        <v>0</v>
      </c>
      <c r="S90" s="193">
        <v>0</v>
      </c>
      <c r="T90" s="193">
        <v>1</v>
      </c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4"/>
      <c r="AK90" s="194"/>
      <c r="AL90" s="194"/>
      <c r="AM90" s="194"/>
      <c r="AN90" s="194"/>
      <c r="AO90" s="194"/>
    </row>
    <row r="91" spans="1:41" s="225" customFormat="1" x14ac:dyDescent="0.25">
      <c r="A91" s="193">
        <v>1.1100000000000001</v>
      </c>
      <c r="B91" s="193" t="s">
        <v>3279</v>
      </c>
      <c r="C91" s="193" t="s">
        <v>41</v>
      </c>
      <c r="D91" s="193">
        <v>2037</v>
      </c>
      <c r="E91" s="193" t="s">
        <v>3110</v>
      </c>
      <c r="F91" s="193"/>
      <c r="G91" s="193" t="s">
        <v>3111</v>
      </c>
      <c r="H91" s="193" t="s">
        <v>2774</v>
      </c>
      <c r="I91" s="193" t="s">
        <v>43</v>
      </c>
      <c r="J91" s="193"/>
      <c r="K91" s="193" t="s">
        <v>2775</v>
      </c>
      <c r="L91" s="193">
        <v>1</v>
      </c>
      <c r="M91" s="193">
        <v>0</v>
      </c>
      <c r="N91" s="193">
        <v>1</v>
      </c>
      <c r="O91" s="193">
        <v>0</v>
      </c>
      <c r="P91" s="193">
        <v>1</v>
      </c>
      <c r="Q91" s="193">
        <v>0</v>
      </c>
      <c r="R91" s="193">
        <v>0</v>
      </c>
      <c r="S91" s="193">
        <v>0</v>
      </c>
      <c r="T91" s="193">
        <v>0</v>
      </c>
      <c r="U91" s="193">
        <v>1</v>
      </c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94"/>
      <c r="AL91" s="194"/>
      <c r="AM91" s="194"/>
      <c r="AN91" s="194"/>
      <c r="AO91" s="194"/>
    </row>
    <row r="92" spans="1:41" s="225" customFormat="1" x14ac:dyDescent="0.25">
      <c r="A92" s="193">
        <v>1.1100000000000001</v>
      </c>
      <c r="B92" s="193" t="s">
        <v>3279</v>
      </c>
      <c r="C92" s="193" t="s">
        <v>41</v>
      </c>
      <c r="D92" s="193">
        <v>2038</v>
      </c>
      <c r="E92" s="193" t="s">
        <v>53</v>
      </c>
      <c r="F92" s="193"/>
      <c r="G92" s="193" t="s">
        <v>3112</v>
      </c>
      <c r="H92" s="193" t="s">
        <v>2774</v>
      </c>
      <c r="I92" s="193" t="s">
        <v>43</v>
      </c>
      <c r="J92" s="193"/>
      <c r="K92" s="193" t="s">
        <v>2775</v>
      </c>
      <c r="L92" s="193">
        <v>4</v>
      </c>
      <c r="M92" s="193">
        <v>0</v>
      </c>
      <c r="N92" s="193">
        <v>4</v>
      </c>
      <c r="O92" s="193">
        <v>0</v>
      </c>
      <c r="P92" s="193">
        <v>4</v>
      </c>
      <c r="Q92" s="193">
        <v>0</v>
      </c>
      <c r="R92" s="193">
        <v>0</v>
      </c>
      <c r="S92" s="193">
        <v>0</v>
      </c>
      <c r="T92" s="193">
        <v>0</v>
      </c>
      <c r="U92" s="193">
        <v>4</v>
      </c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4"/>
      <c r="AK92" s="194"/>
      <c r="AL92" s="194"/>
      <c r="AM92" s="194"/>
      <c r="AN92" s="194"/>
      <c r="AO92" s="194"/>
    </row>
    <row r="93" spans="1:41" s="225" customFormat="1" x14ac:dyDescent="0.25">
      <c r="A93" s="193">
        <v>1.1100000000000001</v>
      </c>
      <c r="B93" s="193" t="s">
        <v>3279</v>
      </c>
      <c r="C93" s="193" t="s">
        <v>41</v>
      </c>
      <c r="D93" s="193">
        <v>2040</v>
      </c>
      <c r="E93" s="193" t="s">
        <v>3113</v>
      </c>
      <c r="F93" s="193"/>
      <c r="G93" s="193" t="s">
        <v>3114</v>
      </c>
      <c r="H93" s="193" t="s">
        <v>2774</v>
      </c>
      <c r="I93" s="193" t="s">
        <v>43</v>
      </c>
      <c r="J93" s="193"/>
      <c r="K93" s="193" t="s">
        <v>2775</v>
      </c>
      <c r="L93" s="193">
        <v>1</v>
      </c>
      <c r="M93" s="193">
        <v>0</v>
      </c>
      <c r="N93" s="193">
        <v>1</v>
      </c>
      <c r="O93" s="193">
        <v>0</v>
      </c>
      <c r="P93" s="193">
        <v>1</v>
      </c>
      <c r="Q93" s="193">
        <v>0</v>
      </c>
      <c r="R93" s="193">
        <v>0</v>
      </c>
      <c r="S93" s="193">
        <v>1</v>
      </c>
      <c r="T93" s="193">
        <v>0</v>
      </c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4"/>
      <c r="AK93" s="194"/>
      <c r="AL93" s="194"/>
      <c r="AM93" s="194"/>
      <c r="AN93" s="194"/>
      <c r="AO93" s="194"/>
    </row>
    <row r="94" spans="1:41" s="225" customFormat="1" x14ac:dyDescent="0.25">
      <c r="A94" s="193">
        <v>1.1100000000000001</v>
      </c>
      <c r="B94" s="193" t="s">
        <v>3279</v>
      </c>
      <c r="C94" s="193" t="s">
        <v>41</v>
      </c>
      <c r="D94" s="193">
        <v>2041</v>
      </c>
      <c r="E94" s="193" t="s">
        <v>3115</v>
      </c>
      <c r="F94" s="193"/>
      <c r="G94" s="193" t="s">
        <v>3116</v>
      </c>
      <c r="H94" s="193" t="s">
        <v>2774</v>
      </c>
      <c r="I94" s="193" t="s">
        <v>43</v>
      </c>
      <c r="J94" s="193"/>
      <c r="K94" s="193" t="s">
        <v>2775</v>
      </c>
      <c r="L94" s="193">
        <v>1</v>
      </c>
      <c r="M94" s="193">
        <v>0</v>
      </c>
      <c r="N94" s="193">
        <v>1</v>
      </c>
      <c r="O94" s="193">
        <v>0</v>
      </c>
      <c r="P94" s="193">
        <v>1</v>
      </c>
      <c r="Q94" s="193">
        <v>0</v>
      </c>
      <c r="R94" s="193">
        <v>0</v>
      </c>
      <c r="S94" s="193">
        <v>0</v>
      </c>
      <c r="T94" s="193">
        <v>0</v>
      </c>
      <c r="U94" s="193">
        <v>1</v>
      </c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4"/>
      <c r="AK94" s="194"/>
      <c r="AL94" s="194"/>
      <c r="AM94" s="194"/>
      <c r="AN94" s="194"/>
      <c r="AO94" s="194"/>
    </row>
    <row r="95" spans="1:41" s="225" customFormat="1" x14ac:dyDescent="0.25">
      <c r="A95" s="193">
        <v>1.1100000000000001</v>
      </c>
      <c r="B95" s="193" t="s">
        <v>3279</v>
      </c>
      <c r="C95" s="193" t="s">
        <v>41</v>
      </c>
      <c r="D95" s="193">
        <v>2049</v>
      </c>
      <c r="E95" s="193" t="s">
        <v>3125</v>
      </c>
      <c r="F95" s="193"/>
      <c r="G95" s="193" t="s">
        <v>3126</v>
      </c>
      <c r="H95" s="193" t="s">
        <v>2774</v>
      </c>
      <c r="I95" s="193" t="s">
        <v>43</v>
      </c>
      <c r="J95" s="193"/>
      <c r="K95" s="193" t="s">
        <v>2775</v>
      </c>
      <c r="L95" s="193">
        <v>2</v>
      </c>
      <c r="M95" s="193">
        <v>0</v>
      </c>
      <c r="N95" s="193">
        <v>2</v>
      </c>
      <c r="O95" s="193">
        <v>0</v>
      </c>
      <c r="P95" s="193">
        <v>2</v>
      </c>
      <c r="Q95" s="193">
        <v>0</v>
      </c>
      <c r="R95" s="193">
        <v>0</v>
      </c>
      <c r="S95" s="193">
        <v>0</v>
      </c>
      <c r="T95" s="193">
        <v>2</v>
      </c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4"/>
      <c r="AK95" s="194"/>
      <c r="AL95" s="194"/>
      <c r="AM95" s="194"/>
      <c r="AN95" s="194"/>
      <c r="AO95" s="194"/>
    </row>
    <row r="96" spans="1:41" s="225" customFormat="1" x14ac:dyDescent="0.25">
      <c r="A96" s="193">
        <v>1.1100000000000001</v>
      </c>
      <c r="B96" s="193" t="s">
        <v>3279</v>
      </c>
      <c r="C96" s="193" t="s">
        <v>41</v>
      </c>
      <c r="D96" s="193">
        <v>2050</v>
      </c>
      <c r="E96" s="193" t="s">
        <v>3127</v>
      </c>
      <c r="F96" s="193"/>
      <c r="G96" s="193" t="s">
        <v>3128</v>
      </c>
      <c r="H96" s="193" t="s">
        <v>2870</v>
      </c>
      <c r="I96" s="193" t="s">
        <v>43</v>
      </c>
      <c r="J96" s="193"/>
      <c r="K96" s="193" t="s">
        <v>2859</v>
      </c>
      <c r="L96" s="193">
        <v>1</v>
      </c>
      <c r="M96" s="193">
        <v>0</v>
      </c>
      <c r="N96" s="193">
        <v>1</v>
      </c>
      <c r="O96" s="193">
        <v>0</v>
      </c>
      <c r="P96" s="193">
        <v>1</v>
      </c>
      <c r="Q96" s="193">
        <v>0</v>
      </c>
      <c r="R96" s="193">
        <v>0</v>
      </c>
      <c r="S96" s="193">
        <v>0</v>
      </c>
      <c r="T96" s="193">
        <v>1</v>
      </c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4"/>
      <c r="AK96" s="194"/>
      <c r="AL96" s="194"/>
      <c r="AM96" s="194"/>
      <c r="AN96" s="194"/>
      <c r="AO96" s="194"/>
    </row>
    <row r="97" spans="1:41" s="225" customFormat="1" x14ac:dyDescent="0.25">
      <c r="A97" s="193">
        <v>1.1100000000000001</v>
      </c>
      <c r="B97" s="193" t="s">
        <v>3279</v>
      </c>
      <c r="C97" s="193" t="s">
        <v>41</v>
      </c>
      <c r="D97" s="193">
        <v>2051</v>
      </c>
      <c r="E97" s="193" t="s">
        <v>3129</v>
      </c>
      <c r="F97" s="193"/>
      <c r="G97" s="193" t="s">
        <v>3130</v>
      </c>
      <c r="H97" s="193" t="s">
        <v>2774</v>
      </c>
      <c r="I97" s="193" t="s">
        <v>43</v>
      </c>
      <c r="J97" s="193"/>
      <c r="K97" s="193" t="s">
        <v>2775</v>
      </c>
      <c r="L97" s="193">
        <v>3</v>
      </c>
      <c r="M97" s="193">
        <v>1</v>
      </c>
      <c r="N97" s="193">
        <v>2</v>
      </c>
      <c r="O97" s="193">
        <v>0</v>
      </c>
      <c r="P97" s="193">
        <v>2</v>
      </c>
      <c r="Q97" s="193">
        <v>0</v>
      </c>
      <c r="R97" s="193">
        <v>0</v>
      </c>
      <c r="S97" s="193">
        <v>0</v>
      </c>
      <c r="T97" s="193">
        <v>0</v>
      </c>
      <c r="U97" s="193">
        <v>2</v>
      </c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94"/>
      <c r="AL97" s="194"/>
      <c r="AM97" s="194"/>
      <c r="AN97" s="194"/>
      <c r="AO97" s="194"/>
    </row>
    <row r="98" spans="1:41" s="225" customFormat="1" x14ac:dyDescent="0.25">
      <c r="A98" s="193">
        <v>1.1100000000000001</v>
      </c>
      <c r="B98" s="193" t="s">
        <v>3279</v>
      </c>
      <c r="C98" s="193" t="s">
        <v>41</v>
      </c>
      <c r="D98" s="193">
        <v>2052</v>
      </c>
      <c r="E98" s="193" t="s">
        <v>3131</v>
      </c>
      <c r="F98" s="193"/>
      <c r="G98" s="193" t="s">
        <v>3132</v>
      </c>
      <c r="H98" s="193" t="s">
        <v>2789</v>
      </c>
      <c r="I98" s="193" t="s">
        <v>43</v>
      </c>
      <c r="J98" s="193"/>
      <c r="K98" s="193" t="s">
        <v>2786</v>
      </c>
      <c r="L98" s="193">
        <v>0</v>
      </c>
      <c r="M98" s="193">
        <v>1</v>
      </c>
      <c r="N98" s="193">
        <v>0</v>
      </c>
      <c r="O98" s="193">
        <v>0</v>
      </c>
      <c r="P98" s="193">
        <v>-1</v>
      </c>
      <c r="Q98" s="193">
        <v>0</v>
      </c>
      <c r="R98" s="193">
        <v>0</v>
      </c>
      <c r="S98" s="193">
        <v>0</v>
      </c>
      <c r="T98" s="193">
        <v>-1</v>
      </c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4"/>
      <c r="AK98" s="194"/>
      <c r="AL98" s="194"/>
      <c r="AM98" s="194"/>
      <c r="AN98" s="194"/>
      <c r="AO98" s="194"/>
    </row>
    <row r="99" spans="1:41" s="225" customFormat="1" x14ac:dyDescent="0.25">
      <c r="A99" s="193">
        <v>1.1100000000000001</v>
      </c>
      <c r="B99" s="193" t="s">
        <v>3279</v>
      </c>
      <c r="C99" s="193" t="s">
        <v>41</v>
      </c>
      <c r="D99" s="193">
        <v>2055</v>
      </c>
      <c r="E99" s="193" t="s">
        <v>3281</v>
      </c>
      <c r="F99" s="193"/>
      <c r="G99" s="193" t="s">
        <v>3282</v>
      </c>
      <c r="H99" s="193" t="s">
        <v>2778</v>
      </c>
      <c r="I99" s="193" t="s">
        <v>43</v>
      </c>
      <c r="J99" s="193"/>
      <c r="K99" s="193" t="s">
        <v>45</v>
      </c>
      <c r="L99" s="193">
        <v>1</v>
      </c>
      <c r="M99" s="193">
        <v>0</v>
      </c>
      <c r="N99" s="193">
        <v>1</v>
      </c>
      <c r="O99" s="193">
        <v>0</v>
      </c>
      <c r="P99" s="193">
        <v>1</v>
      </c>
      <c r="Q99" s="193">
        <v>0</v>
      </c>
      <c r="R99" s="193">
        <v>0</v>
      </c>
      <c r="S99" s="193">
        <v>0</v>
      </c>
      <c r="T99" s="193">
        <v>0</v>
      </c>
      <c r="U99" s="193">
        <v>1</v>
      </c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4"/>
      <c r="AK99" s="194"/>
      <c r="AL99" s="194"/>
      <c r="AM99" s="194"/>
      <c r="AN99" s="194"/>
      <c r="AO99" s="194"/>
    </row>
    <row r="100" spans="1:41" s="225" customFormat="1" x14ac:dyDescent="0.25">
      <c r="A100" s="193">
        <v>1.1100000000000001</v>
      </c>
      <c r="B100" s="193" t="s">
        <v>3279</v>
      </c>
      <c r="C100" s="193" t="s">
        <v>41</v>
      </c>
      <c r="D100" s="193">
        <v>2105</v>
      </c>
      <c r="E100" s="193" t="s">
        <v>3149</v>
      </c>
      <c r="F100" s="193"/>
      <c r="G100" s="193" t="s">
        <v>3150</v>
      </c>
      <c r="H100" s="193" t="s">
        <v>2858</v>
      </c>
      <c r="I100" s="193" t="s">
        <v>43</v>
      </c>
      <c r="J100" s="193"/>
      <c r="K100" s="193" t="s">
        <v>2827</v>
      </c>
      <c r="L100" s="193">
        <v>1</v>
      </c>
      <c r="M100" s="193">
        <v>0</v>
      </c>
      <c r="N100" s="193">
        <v>1</v>
      </c>
      <c r="O100" s="193">
        <v>0</v>
      </c>
      <c r="P100" s="193">
        <v>1</v>
      </c>
      <c r="Q100" s="193">
        <v>0</v>
      </c>
      <c r="R100" s="193">
        <v>0</v>
      </c>
      <c r="S100" s="193">
        <v>0</v>
      </c>
      <c r="T100" s="193">
        <v>0</v>
      </c>
      <c r="U100" s="193">
        <v>1</v>
      </c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4"/>
      <c r="AK100" s="194"/>
      <c r="AL100" s="194"/>
      <c r="AM100" s="194"/>
      <c r="AN100" s="194"/>
      <c r="AO100" s="194"/>
    </row>
    <row r="101" spans="1:41" s="225" customFormat="1" x14ac:dyDescent="0.25">
      <c r="A101" s="193">
        <v>1.1100000000000001</v>
      </c>
      <c r="B101" s="193" t="s">
        <v>3279</v>
      </c>
      <c r="C101" s="193" t="s">
        <v>41</v>
      </c>
      <c r="D101" s="193">
        <v>2108</v>
      </c>
      <c r="E101" s="193" t="s">
        <v>3154</v>
      </c>
      <c r="F101" s="193"/>
      <c r="G101" s="193" t="s">
        <v>3155</v>
      </c>
      <c r="H101" s="193" t="s">
        <v>2826</v>
      </c>
      <c r="I101" s="193" t="s">
        <v>43</v>
      </c>
      <c r="J101" s="193"/>
      <c r="K101" s="193" t="s">
        <v>2827</v>
      </c>
      <c r="L101" s="193">
        <v>1</v>
      </c>
      <c r="M101" s="193">
        <v>0</v>
      </c>
      <c r="N101" s="193">
        <v>1</v>
      </c>
      <c r="O101" s="193">
        <v>0</v>
      </c>
      <c r="P101" s="193">
        <v>1</v>
      </c>
      <c r="Q101" s="193">
        <v>0</v>
      </c>
      <c r="R101" s="193">
        <v>0</v>
      </c>
      <c r="S101" s="193">
        <v>0</v>
      </c>
      <c r="T101" s="193">
        <v>0</v>
      </c>
      <c r="U101" s="193">
        <v>1</v>
      </c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4"/>
      <c r="AK101" s="194"/>
      <c r="AL101" s="194"/>
      <c r="AM101" s="194"/>
      <c r="AN101" s="194"/>
      <c r="AO101" s="194"/>
    </row>
    <row r="102" spans="1:41" s="225" customFormat="1" x14ac:dyDescent="0.25">
      <c r="A102" s="193">
        <v>1.1100000000000001</v>
      </c>
      <c r="B102" s="193" t="s">
        <v>3279</v>
      </c>
      <c r="C102" s="193" t="s">
        <v>41</v>
      </c>
      <c r="D102" s="193">
        <v>2114</v>
      </c>
      <c r="E102" s="193" t="s">
        <v>3164</v>
      </c>
      <c r="F102" s="193"/>
      <c r="G102" s="193" t="s">
        <v>3165</v>
      </c>
      <c r="H102" s="193" t="s">
        <v>2819</v>
      </c>
      <c r="I102" s="193" t="s">
        <v>43</v>
      </c>
      <c r="J102" s="193"/>
      <c r="K102" s="193" t="s">
        <v>2775</v>
      </c>
      <c r="L102" s="193">
        <v>1</v>
      </c>
      <c r="M102" s="193">
        <v>0</v>
      </c>
      <c r="N102" s="193">
        <v>1</v>
      </c>
      <c r="O102" s="193">
        <v>0</v>
      </c>
      <c r="P102" s="193">
        <v>1</v>
      </c>
      <c r="Q102" s="193">
        <v>0</v>
      </c>
      <c r="R102" s="193">
        <v>0</v>
      </c>
      <c r="S102" s="193">
        <v>0</v>
      </c>
      <c r="T102" s="193">
        <v>0</v>
      </c>
      <c r="U102" s="193">
        <v>1</v>
      </c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4"/>
      <c r="AK102" s="194"/>
      <c r="AL102" s="194"/>
      <c r="AM102" s="194"/>
      <c r="AN102" s="194"/>
      <c r="AO102" s="194"/>
    </row>
    <row r="103" spans="1:41" s="225" customFormat="1" x14ac:dyDescent="0.25">
      <c r="A103" s="193">
        <v>1.1100000000000001</v>
      </c>
      <c r="B103" s="193" t="s">
        <v>3279</v>
      </c>
      <c r="C103" s="193" t="s">
        <v>41</v>
      </c>
      <c r="D103" s="193">
        <v>2117</v>
      </c>
      <c r="E103" s="193" t="s">
        <v>3170</v>
      </c>
      <c r="F103" s="193"/>
      <c r="G103" s="193" t="s">
        <v>3171</v>
      </c>
      <c r="H103" s="193" t="s">
        <v>2819</v>
      </c>
      <c r="I103" s="193" t="s">
        <v>43</v>
      </c>
      <c r="J103" s="193"/>
      <c r="K103" s="193" t="s">
        <v>2775</v>
      </c>
      <c r="L103" s="193">
        <v>1</v>
      </c>
      <c r="M103" s="193">
        <v>0</v>
      </c>
      <c r="N103" s="193">
        <v>1</v>
      </c>
      <c r="O103" s="193">
        <v>0</v>
      </c>
      <c r="P103" s="193">
        <v>1</v>
      </c>
      <c r="Q103" s="193">
        <v>0</v>
      </c>
      <c r="R103" s="193">
        <v>0</v>
      </c>
      <c r="S103" s="193">
        <v>0</v>
      </c>
      <c r="T103" s="193">
        <v>0</v>
      </c>
      <c r="U103" s="193">
        <v>1</v>
      </c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4"/>
      <c r="AK103" s="194"/>
      <c r="AL103" s="194"/>
      <c r="AM103" s="194"/>
      <c r="AN103" s="194"/>
      <c r="AO103" s="194"/>
    </row>
    <row r="104" spans="1:41" s="225" customFormat="1" x14ac:dyDescent="0.25">
      <c r="A104" s="193">
        <v>1.1100000000000001</v>
      </c>
      <c r="B104" s="193" t="s">
        <v>48</v>
      </c>
      <c r="C104" s="193" t="s">
        <v>41</v>
      </c>
      <c r="D104" s="193">
        <v>2118</v>
      </c>
      <c r="E104" s="193" t="s">
        <v>3172</v>
      </c>
      <c r="F104" s="193"/>
      <c r="G104" s="193" t="s">
        <v>3173</v>
      </c>
      <c r="H104" s="193" t="s">
        <v>2893</v>
      </c>
      <c r="I104" s="193" t="s">
        <v>43</v>
      </c>
      <c r="J104" s="193"/>
      <c r="K104" s="193" t="s">
        <v>2859</v>
      </c>
      <c r="L104" s="193">
        <v>0</v>
      </c>
      <c r="M104" s="193">
        <v>1</v>
      </c>
      <c r="N104" s="193">
        <v>-1</v>
      </c>
      <c r="O104" s="193">
        <v>0</v>
      </c>
      <c r="P104" s="193">
        <v>-1</v>
      </c>
      <c r="Q104" s="193">
        <v>0</v>
      </c>
      <c r="R104" s="193">
        <v>0</v>
      </c>
      <c r="S104" s="193">
        <v>0</v>
      </c>
      <c r="T104" s="193">
        <v>-1</v>
      </c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4"/>
      <c r="AK104" s="194"/>
      <c r="AL104" s="194"/>
      <c r="AM104" s="194"/>
      <c r="AN104" s="194"/>
      <c r="AO104" s="194"/>
    </row>
    <row r="105" spans="1:41" s="225" customFormat="1" x14ac:dyDescent="0.25">
      <c r="A105" s="193">
        <v>1.1100000000000001</v>
      </c>
      <c r="B105" s="193" t="s">
        <v>3279</v>
      </c>
      <c r="C105" s="193" t="s">
        <v>41</v>
      </c>
      <c r="D105" s="193">
        <v>2125</v>
      </c>
      <c r="E105" s="193" t="s">
        <v>3186</v>
      </c>
      <c r="F105" s="193"/>
      <c r="G105" s="193" t="s">
        <v>3187</v>
      </c>
      <c r="H105" s="193" t="s">
        <v>2852</v>
      </c>
      <c r="I105" s="193" t="s">
        <v>43</v>
      </c>
      <c r="J105" s="193"/>
      <c r="K105" s="193" t="s">
        <v>2827</v>
      </c>
      <c r="L105" s="193">
        <v>0</v>
      </c>
      <c r="M105" s="193">
        <v>1</v>
      </c>
      <c r="N105" s="193">
        <v>-1</v>
      </c>
      <c r="O105" s="193">
        <v>0</v>
      </c>
      <c r="P105" s="193">
        <v>-1</v>
      </c>
      <c r="Q105" s="193">
        <v>0</v>
      </c>
      <c r="R105" s="193">
        <v>0</v>
      </c>
      <c r="S105" s="193">
        <v>0</v>
      </c>
      <c r="T105" s="193">
        <v>0</v>
      </c>
      <c r="U105" s="193">
        <v>-1</v>
      </c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4"/>
      <c r="AK105" s="194"/>
      <c r="AL105" s="194"/>
      <c r="AM105" s="194"/>
      <c r="AN105" s="194"/>
      <c r="AO105" s="194"/>
    </row>
    <row r="106" spans="1:41" s="225" customFormat="1" x14ac:dyDescent="0.25">
      <c r="A106" s="193">
        <v>1.1100000000000001</v>
      </c>
      <c r="B106" s="193" t="s">
        <v>3279</v>
      </c>
      <c r="C106" s="193" t="s">
        <v>41</v>
      </c>
      <c r="D106" s="193">
        <v>2126</v>
      </c>
      <c r="E106" s="193" t="s">
        <v>3283</v>
      </c>
      <c r="F106" s="193"/>
      <c r="G106" s="193" t="s">
        <v>3284</v>
      </c>
      <c r="H106" s="193" t="s">
        <v>2852</v>
      </c>
      <c r="I106" s="193" t="s">
        <v>43</v>
      </c>
      <c r="J106" s="193"/>
      <c r="K106" s="193" t="s">
        <v>2827</v>
      </c>
      <c r="L106" s="193">
        <v>1</v>
      </c>
      <c r="M106" s="193">
        <v>0</v>
      </c>
      <c r="N106" s="193">
        <v>1</v>
      </c>
      <c r="O106" s="193">
        <v>0</v>
      </c>
      <c r="P106" s="193">
        <v>1</v>
      </c>
      <c r="Q106" s="193">
        <v>0</v>
      </c>
      <c r="R106" s="193">
        <v>0</v>
      </c>
      <c r="S106" s="193">
        <v>0</v>
      </c>
      <c r="T106" s="193">
        <v>0</v>
      </c>
      <c r="U106" s="193">
        <v>1</v>
      </c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4"/>
      <c r="AK106" s="194"/>
      <c r="AL106" s="194"/>
      <c r="AM106" s="194"/>
      <c r="AN106" s="194"/>
      <c r="AO106" s="194"/>
    </row>
    <row r="107" spans="1:41" s="225" customFormat="1" x14ac:dyDescent="0.25">
      <c r="A107" s="193">
        <v>1.1100000000000001</v>
      </c>
      <c r="B107" s="193" t="s">
        <v>48</v>
      </c>
      <c r="C107" s="193" t="s">
        <v>41</v>
      </c>
      <c r="D107" s="193">
        <v>2127</v>
      </c>
      <c r="E107" s="193" t="s">
        <v>3188</v>
      </c>
      <c r="F107" s="193"/>
      <c r="G107" s="193" t="s">
        <v>3189</v>
      </c>
      <c r="H107" s="193" t="s">
        <v>2852</v>
      </c>
      <c r="I107" s="193" t="s">
        <v>43</v>
      </c>
      <c r="J107" s="193"/>
      <c r="K107" s="193" t="s">
        <v>2827</v>
      </c>
      <c r="L107" s="193">
        <v>1</v>
      </c>
      <c r="M107" s="193">
        <v>0</v>
      </c>
      <c r="N107" s="193">
        <v>1</v>
      </c>
      <c r="O107" s="193">
        <v>0</v>
      </c>
      <c r="P107" s="193">
        <v>1</v>
      </c>
      <c r="Q107" s="193">
        <v>0</v>
      </c>
      <c r="R107" s="193">
        <v>0</v>
      </c>
      <c r="S107" s="193">
        <v>0</v>
      </c>
      <c r="T107" s="193">
        <v>1</v>
      </c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4"/>
      <c r="AK107" s="194"/>
      <c r="AL107" s="194"/>
      <c r="AM107" s="194"/>
      <c r="AN107" s="194"/>
      <c r="AO107" s="194"/>
    </row>
    <row r="108" spans="1:41" s="225" customFormat="1" x14ac:dyDescent="0.25">
      <c r="A108" s="193">
        <v>1.1100000000000001</v>
      </c>
      <c r="B108" s="193" t="s">
        <v>3279</v>
      </c>
      <c r="C108" s="193" t="s">
        <v>41</v>
      </c>
      <c r="D108" s="193">
        <v>2131</v>
      </c>
      <c r="E108" s="193" t="s">
        <v>3196</v>
      </c>
      <c r="F108" s="193"/>
      <c r="G108" s="193" t="s">
        <v>3197</v>
      </c>
      <c r="H108" s="193" t="s">
        <v>2876</v>
      </c>
      <c r="I108" s="193" t="s">
        <v>43</v>
      </c>
      <c r="J108" s="193"/>
      <c r="K108" s="193" t="s">
        <v>45</v>
      </c>
      <c r="L108" s="193">
        <v>2</v>
      </c>
      <c r="M108" s="193">
        <v>0</v>
      </c>
      <c r="N108" s="193">
        <v>2</v>
      </c>
      <c r="O108" s="193">
        <v>0</v>
      </c>
      <c r="P108" s="193">
        <v>2</v>
      </c>
      <c r="Q108" s="193">
        <v>0</v>
      </c>
      <c r="R108" s="193">
        <v>0</v>
      </c>
      <c r="S108" s="193">
        <v>0</v>
      </c>
      <c r="T108" s="193">
        <v>0</v>
      </c>
      <c r="U108" s="193">
        <v>2</v>
      </c>
      <c r="V108" s="193">
        <v>0</v>
      </c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4"/>
      <c r="AK108" s="194"/>
      <c r="AL108" s="194"/>
      <c r="AM108" s="194"/>
      <c r="AN108" s="194"/>
      <c r="AO108" s="194"/>
    </row>
    <row r="109" spans="1:41" s="225" customFormat="1" x14ac:dyDescent="0.25">
      <c r="A109" s="193">
        <v>1.1100000000000001</v>
      </c>
      <c r="B109" s="193" t="s">
        <v>3279</v>
      </c>
      <c r="C109" s="193" t="s">
        <v>41</v>
      </c>
      <c r="D109" s="193">
        <v>2136</v>
      </c>
      <c r="E109" s="193" t="s">
        <v>3206</v>
      </c>
      <c r="F109" s="193"/>
      <c r="G109" s="193" t="s">
        <v>3207</v>
      </c>
      <c r="H109" s="193" t="s">
        <v>2789</v>
      </c>
      <c r="I109" s="193" t="s">
        <v>43</v>
      </c>
      <c r="J109" s="193"/>
      <c r="K109" s="193" t="s">
        <v>2786</v>
      </c>
      <c r="L109" s="193">
        <v>1</v>
      </c>
      <c r="M109" s="193">
        <v>0</v>
      </c>
      <c r="N109" s="193">
        <v>1</v>
      </c>
      <c r="O109" s="193">
        <v>0</v>
      </c>
      <c r="P109" s="193">
        <v>1</v>
      </c>
      <c r="Q109" s="193">
        <v>0</v>
      </c>
      <c r="R109" s="193">
        <v>0</v>
      </c>
      <c r="S109" s="193">
        <v>0</v>
      </c>
      <c r="T109" s="193">
        <v>0</v>
      </c>
      <c r="U109" s="193">
        <v>1</v>
      </c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4"/>
      <c r="AK109" s="194"/>
      <c r="AL109" s="194"/>
      <c r="AM109" s="194"/>
      <c r="AN109" s="194"/>
      <c r="AO109" s="194"/>
    </row>
    <row r="110" spans="1:41" s="225" customFormat="1" x14ac:dyDescent="0.25">
      <c r="A110" s="193">
        <v>1.1100000000000001</v>
      </c>
      <c r="B110" s="193" t="s">
        <v>3279</v>
      </c>
      <c r="C110" s="193" t="s">
        <v>41</v>
      </c>
      <c r="D110" s="193">
        <v>2137</v>
      </c>
      <c r="E110" s="193" t="s">
        <v>52</v>
      </c>
      <c r="F110" s="193"/>
      <c r="G110" s="193" t="s">
        <v>3208</v>
      </c>
      <c r="H110" s="193" t="s">
        <v>2785</v>
      </c>
      <c r="I110" s="193" t="s">
        <v>43</v>
      </c>
      <c r="J110" s="193"/>
      <c r="K110" s="193" t="s">
        <v>2786</v>
      </c>
      <c r="L110" s="193">
        <v>1</v>
      </c>
      <c r="M110" s="193">
        <v>0</v>
      </c>
      <c r="N110" s="193">
        <v>1</v>
      </c>
      <c r="O110" s="193">
        <v>0</v>
      </c>
      <c r="P110" s="193">
        <v>1</v>
      </c>
      <c r="Q110" s="193">
        <v>0</v>
      </c>
      <c r="R110" s="193">
        <v>0</v>
      </c>
      <c r="S110" s="193">
        <v>0</v>
      </c>
      <c r="T110" s="193">
        <v>0</v>
      </c>
      <c r="U110" s="193">
        <v>1</v>
      </c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4"/>
      <c r="AK110" s="194"/>
      <c r="AL110" s="194"/>
      <c r="AM110" s="194"/>
      <c r="AN110" s="194"/>
      <c r="AO110" s="194"/>
    </row>
    <row r="111" spans="1:41" s="225" customFormat="1" x14ac:dyDescent="0.25">
      <c r="A111" s="193">
        <v>1.1100000000000001</v>
      </c>
      <c r="B111" s="193" t="s">
        <v>3279</v>
      </c>
      <c r="C111" s="193" t="s">
        <v>41</v>
      </c>
      <c r="D111" s="193">
        <v>2141</v>
      </c>
      <c r="E111" s="193" t="s">
        <v>3211</v>
      </c>
      <c r="F111" s="193"/>
      <c r="G111" s="193" t="s">
        <v>3212</v>
      </c>
      <c r="H111" s="193" t="s">
        <v>2830</v>
      </c>
      <c r="I111" s="193" t="s">
        <v>43</v>
      </c>
      <c r="J111" s="193"/>
      <c r="K111" s="193" t="s">
        <v>45</v>
      </c>
      <c r="L111" s="193">
        <v>0</v>
      </c>
      <c r="M111" s="193">
        <v>1</v>
      </c>
      <c r="N111" s="193">
        <v>-1</v>
      </c>
      <c r="O111" s="193">
        <v>0</v>
      </c>
      <c r="P111" s="193">
        <v>-1</v>
      </c>
      <c r="Q111" s="193">
        <v>0</v>
      </c>
      <c r="R111" s="193">
        <v>0</v>
      </c>
      <c r="S111" s="193">
        <v>0</v>
      </c>
      <c r="T111" s="193">
        <v>0</v>
      </c>
      <c r="U111" s="193">
        <v>-1</v>
      </c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4"/>
      <c r="AK111" s="194"/>
      <c r="AL111" s="194"/>
      <c r="AM111" s="194"/>
      <c r="AN111" s="194"/>
      <c r="AO111" s="194"/>
    </row>
    <row r="112" spans="1:41" s="225" customFormat="1" x14ac:dyDescent="0.25">
      <c r="A112" s="193">
        <v>1.1100000000000001</v>
      </c>
      <c r="B112" s="193" t="s">
        <v>3279</v>
      </c>
      <c r="C112" s="193" t="s">
        <v>41</v>
      </c>
      <c r="D112" s="193">
        <v>2150</v>
      </c>
      <c r="E112" s="193" t="s">
        <v>54</v>
      </c>
      <c r="F112" s="193"/>
      <c r="G112" s="193" t="s">
        <v>3224</v>
      </c>
      <c r="H112" s="193" t="s">
        <v>2774</v>
      </c>
      <c r="I112" s="193" t="s">
        <v>43</v>
      </c>
      <c r="J112" s="193"/>
      <c r="K112" s="193" t="s">
        <v>2775</v>
      </c>
      <c r="L112" s="193">
        <v>1</v>
      </c>
      <c r="M112" s="193">
        <v>0</v>
      </c>
      <c r="N112" s="193">
        <v>1</v>
      </c>
      <c r="O112" s="193">
        <v>0</v>
      </c>
      <c r="P112" s="193">
        <v>1</v>
      </c>
      <c r="Q112" s="193">
        <v>0</v>
      </c>
      <c r="R112" s="193">
        <v>0</v>
      </c>
      <c r="S112" s="193">
        <v>0</v>
      </c>
      <c r="T112" s="193">
        <v>0</v>
      </c>
      <c r="U112" s="193">
        <v>1</v>
      </c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4"/>
      <c r="AK112" s="194"/>
      <c r="AL112" s="194"/>
      <c r="AM112" s="194"/>
      <c r="AN112" s="194"/>
      <c r="AO112" s="194"/>
    </row>
    <row r="113" spans="1:41" s="225" customFormat="1" x14ac:dyDescent="0.25">
      <c r="A113" s="193">
        <v>1.1100000000000001</v>
      </c>
      <c r="B113" s="193" t="s">
        <v>48</v>
      </c>
      <c r="C113" s="193" t="s">
        <v>41</v>
      </c>
      <c r="D113" s="193">
        <v>2157</v>
      </c>
      <c r="E113" s="193" t="s">
        <v>3234</v>
      </c>
      <c r="F113" s="193"/>
      <c r="G113" s="193" t="s">
        <v>3235</v>
      </c>
      <c r="H113" s="193" t="s">
        <v>2774</v>
      </c>
      <c r="I113" s="193" t="s">
        <v>43</v>
      </c>
      <c r="J113" s="193"/>
      <c r="K113" s="193" t="s">
        <v>2775</v>
      </c>
      <c r="L113" s="193">
        <v>1</v>
      </c>
      <c r="M113" s="193">
        <v>0</v>
      </c>
      <c r="N113" s="193">
        <v>1</v>
      </c>
      <c r="O113" s="193">
        <v>0</v>
      </c>
      <c r="P113" s="193">
        <v>1</v>
      </c>
      <c r="Q113" s="193">
        <v>0</v>
      </c>
      <c r="R113" s="193">
        <v>0</v>
      </c>
      <c r="S113" s="193">
        <v>0</v>
      </c>
      <c r="T113" s="193">
        <v>0</v>
      </c>
      <c r="U113" s="193">
        <v>1</v>
      </c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4"/>
      <c r="AK113" s="194"/>
      <c r="AL113" s="194"/>
      <c r="AM113" s="194"/>
      <c r="AN113" s="194"/>
      <c r="AO113" s="194"/>
    </row>
    <row r="114" spans="1:41" s="225" customFormat="1" x14ac:dyDescent="0.25">
      <c r="A114" s="193">
        <v>1.1100000000000001</v>
      </c>
      <c r="B114" s="193" t="s">
        <v>48</v>
      </c>
      <c r="C114" s="193" t="s">
        <v>41</v>
      </c>
      <c r="D114" s="193">
        <v>2192</v>
      </c>
      <c r="E114" s="193" t="s">
        <v>3326</v>
      </c>
      <c r="F114" s="193"/>
      <c r="G114" s="193" t="s">
        <v>3327</v>
      </c>
      <c r="H114" s="193" t="s">
        <v>2819</v>
      </c>
      <c r="I114" s="193" t="s">
        <v>43</v>
      </c>
      <c r="J114" s="193"/>
      <c r="K114" s="193" t="s">
        <v>2775</v>
      </c>
      <c r="L114" s="193">
        <v>2</v>
      </c>
      <c r="M114" s="193">
        <v>0</v>
      </c>
      <c r="N114" s="193">
        <v>2</v>
      </c>
      <c r="O114" s="193">
        <v>0</v>
      </c>
      <c r="P114" s="193">
        <v>2</v>
      </c>
      <c r="Q114" s="193">
        <v>0</v>
      </c>
      <c r="R114" s="193">
        <v>0</v>
      </c>
      <c r="S114" s="193">
        <v>0</v>
      </c>
      <c r="T114" s="193">
        <v>0</v>
      </c>
      <c r="U114" s="193">
        <v>2</v>
      </c>
      <c r="V114" s="193">
        <v>0</v>
      </c>
      <c r="W114" s="193">
        <v>0</v>
      </c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4"/>
      <c r="AK114" s="194"/>
      <c r="AL114" s="194"/>
      <c r="AM114" s="194"/>
      <c r="AN114" s="194"/>
      <c r="AO114" s="194"/>
    </row>
    <row r="115" spans="1:41" s="225" customFormat="1" x14ac:dyDescent="0.25">
      <c r="A115" s="193">
        <v>1.1100000000000001</v>
      </c>
      <c r="B115" s="193" t="s">
        <v>48</v>
      </c>
      <c r="C115" s="193" t="s">
        <v>41</v>
      </c>
      <c r="D115" s="193">
        <v>2196</v>
      </c>
      <c r="E115" s="193" t="s">
        <v>3333</v>
      </c>
      <c r="F115" s="193"/>
      <c r="G115" s="193" t="s">
        <v>3334</v>
      </c>
      <c r="H115" s="193" t="s">
        <v>2819</v>
      </c>
      <c r="I115" s="193" t="s">
        <v>43</v>
      </c>
      <c r="J115" s="193"/>
      <c r="K115" s="193" t="s">
        <v>2775</v>
      </c>
      <c r="L115" s="193">
        <v>1</v>
      </c>
      <c r="M115" s="193">
        <v>0</v>
      </c>
      <c r="N115" s="193">
        <v>1</v>
      </c>
      <c r="O115" s="193">
        <v>0</v>
      </c>
      <c r="P115" s="193">
        <v>1</v>
      </c>
      <c r="Q115" s="193">
        <v>0</v>
      </c>
      <c r="R115" s="193">
        <v>0</v>
      </c>
      <c r="S115" s="193">
        <v>0</v>
      </c>
      <c r="T115" s="193">
        <v>0</v>
      </c>
      <c r="U115" s="193">
        <v>1</v>
      </c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4"/>
      <c r="AK115" s="194"/>
      <c r="AL115" s="194"/>
      <c r="AM115" s="194"/>
      <c r="AN115" s="194"/>
      <c r="AO115" s="194"/>
    </row>
    <row r="116" spans="1:41" s="225" customFormat="1" x14ac:dyDescent="0.25">
      <c r="A116" s="193">
        <v>1.1100000000000001</v>
      </c>
      <c r="B116" s="193" t="s">
        <v>48</v>
      </c>
      <c r="C116" s="193" t="s">
        <v>41</v>
      </c>
      <c r="D116" s="193">
        <v>2226</v>
      </c>
      <c r="E116" s="193" t="s">
        <v>3374</v>
      </c>
      <c r="F116" s="193"/>
      <c r="G116" s="193" t="s">
        <v>3375</v>
      </c>
      <c r="H116" s="193" t="s">
        <v>2774</v>
      </c>
      <c r="I116" s="193" t="s">
        <v>43</v>
      </c>
      <c r="J116" s="193"/>
      <c r="K116" s="193" t="s">
        <v>2775</v>
      </c>
      <c r="L116" s="193">
        <v>1</v>
      </c>
      <c r="M116" s="193">
        <v>0</v>
      </c>
      <c r="N116" s="193">
        <v>1</v>
      </c>
      <c r="O116" s="193">
        <v>0</v>
      </c>
      <c r="P116" s="193">
        <v>1</v>
      </c>
      <c r="Q116" s="193">
        <v>0</v>
      </c>
      <c r="R116" s="193">
        <v>0</v>
      </c>
      <c r="S116" s="193">
        <v>0</v>
      </c>
      <c r="T116" s="193">
        <v>0</v>
      </c>
      <c r="U116" s="193">
        <v>1</v>
      </c>
      <c r="V116" s="193">
        <v>0</v>
      </c>
      <c r="W116" s="193">
        <v>0</v>
      </c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94"/>
      <c r="AL116" s="194"/>
      <c r="AM116" s="194"/>
      <c r="AN116" s="194"/>
      <c r="AO116" s="194"/>
    </row>
    <row r="117" spans="1:41" s="225" customFormat="1" x14ac:dyDescent="0.25">
      <c r="A117" s="193">
        <v>1.1100000000000001</v>
      </c>
      <c r="B117" s="193" t="s">
        <v>48</v>
      </c>
      <c r="C117" s="193" t="s">
        <v>41</v>
      </c>
      <c r="D117" s="193">
        <v>2230</v>
      </c>
      <c r="E117" s="193" t="s">
        <v>3262</v>
      </c>
      <c r="F117" s="193"/>
      <c r="G117" s="193" t="s">
        <v>3379</v>
      </c>
      <c r="H117" s="193" t="s">
        <v>2774</v>
      </c>
      <c r="I117" s="193" t="s">
        <v>43</v>
      </c>
      <c r="J117" s="193"/>
      <c r="K117" s="193" t="s">
        <v>2775</v>
      </c>
      <c r="L117" s="193">
        <v>2</v>
      </c>
      <c r="M117" s="193">
        <v>0</v>
      </c>
      <c r="N117" s="193">
        <v>2</v>
      </c>
      <c r="O117" s="193">
        <v>0</v>
      </c>
      <c r="P117" s="193">
        <v>2</v>
      </c>
      <c r="Q117" s="193">
        <v>0</v>
      </c>
      <c r="R117" s="193">
        <v>0</v>
      </c>
      <c r="S117" s="193">
        <v>0</v>
      </c>
      <c r="T117" s="193">
        <v>0</v>
      </c>
      <c r="U117" s="193">
        <v>2</v>
      </c>
      <c r="V117" s="193">
        <v>0</v>
      </c>
      <c r="W117" s="193">
        <v>0</v>
      </c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4"/>
      <c r="AK117" s="194"/>
      <c r="AL117" s="194"/>
      <c r="AM117" s="194"/>
      <c r="AN117" s="194"/>
      <c r="AO117" s="194"/>
    </row>
    <row r="118" spans="1:41" s="225" customFormat="1" x14ac:dyDescent="0.25">
      <c r="A118" s="193">
        <v>1.1100000000000001</v>
      </c>
      <c r="B118" s="193" t="s">
        <v>48</v>
      </c>
      <c r="C118" s="193" t="s">
        <v>41</v>
      </c>
      <c r="D118" s="193">
        <v>2246</v>
      </c>
      <c r="E118" s="193" t="s">
        <v>3394</v>
      </c>
      <c r="F118" s="193"/>
      <c r="G118" s="193" t="s">
        <v>3395</v>
      </c>
      <c r="H118" s="193" t="s">
        <v>2774</v>
      </c>
      <c r="I118" s="193" t="s">
        <v>43</v>
      </c>
      <c r="J118" s="193"/>
      <c r="K118" s="193" t="s">
        <v>2775</v>
      </c>
      <c r="L118" s="193">
        <v>-1</v>
      </c>
      <c r="M118" s="193">
        <v>0</v>
      </c>
      <c r="N118" s="193">
        <v>-1</v>
      </c>
      <c r="O118" s="193">
        <v>0</v>
      </c>
      <c r="P118" s="193">
        <v>-1</v>
      </c>
      <c r="Q118" s="193">
        <v>0</v>
      </c>
      <c r="R118" s="193">
        <v>0</v>
      </c>
      <c r="S118" s="193">
        <v>0</v>
      </c>
      <c r="T118" s="193">
        <v>0</v>
      </c>
      <c r="U118" s="193">
        <v>-1</v>
      </c>
      <c r="V118" s="193">
        <v>0</v>
      </c>
      <c r="W118" s="193">
        <v>0</v>
      </c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4"/>
      <c r="AK118" s="194"/>
      <c r="AL118" s="194"/>
      <c r="AM118" s="194"/>
      <c r="AN118" s="194"/>
      <c r="AO118" s="194"/>
    </row>
    <row r="119" spans="1:41" s="225" customFormat="1" x14ac:dyDescent="0.25">
      <c r="A119" s="193">
        <v>1.1200000000000001</v>
      </c>
      <c r="B119" s="193" t="s">
        <v>3279</v>
      </c>
      <c r="C119" s="193" t="s">
        <v>41</v>
      </c>
      <c r="D119" s="193">
        <v>921</v>
      </c>
      <c r="E119" s="193" t="s">
        <v>2772</v>
      </c>
      <c r="F119" s="193"/>
      <c r="G119" s="193" t="s">
        <v>2773</v>
      </c>
      <c r="H119" s="193" t="s">
        <v>2774</v>
      </c>
      <c r="I119" s="193" t="s">
        <v>43</v>
      </c>
      <c r="J119" s="193"/>
      <c r="K119" s="193" t="s">
        <v>2775</v>
      </c>
      <c r="L119" s="193">
        <v>5</v>
      </c>
      <c r="M119" s="193">
        <v>1</v>
      </c>
      <c r="N119" s="193">
        <v>4</v>
      </c>
      <c r="O119" s="193">
        <v>0</v>
      </c>
      <c r="P119" s="193">
        <v>4</v>
      </c>
      <c r="Q119" s="193">
        <v>4</v>
      </c>
      <c r="R119" s="193">
        <v>0</v>
      </c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4"/>
      <c r="AK119" s="194"/>
      <c r="AL119" s="194"/>
      <c r="AM119" s="194"/>
      <c r="AN119" s="194"/>
      <c r="AO119" s="194"/>
    </row>
    <row r="120" spans="1:41" s="225" customFormat="1" x14ac:dyDescent="0.25">
      <c r="A120" s="193">
        <v>1.1200000000000001</v>
      </c>
      <c r="B120" s="193" t="s">
        <v>3279</v>
      </c>
      <c r="C120" s="193" t="s">
        <v>41</v>
      </c>
      <c r="D120" s="193">
        <v>1118.0999999999999</v>
      </c>
      <c r="E120" s="193" t="s">
        <v>2781</v>
      </c>
      <c r="F120" s="193"/>
      <c r="G120" s="193" t="s">
        <v>2782</v>
      </c>
      <c r="H120" s="193" t="s">
        <v>2774</v>
      </c>
      <c r="I120" s="193" t="s">
        <v>43</v>
      </c>
      <c r="J120" s="193"/>
      <c r="K120" s="193" t="s">
        <v>2775</v>
      </c>
      <c r="L120" s="193">
        <v>220</v>
      </c>
      <c r="M120" s="193">
        <v>0</v>
      </c>
      <c r="N120" s="193">
        <v>220</v>
      </c>
      <c r="O120" s="193">
        <v>0</v>
      </c>
      <c r="P120" s="193">
        <v>27</v>
      </c>
      <c r="Q120" s="193">
        <v>15</v>
      </c>
      <c r="R120" s="193">
        <v>8</v>
      </c>
      <c r="S120" s="193">
        <v>4</v>
      </c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4"/>
      <c r="AK120" s="194"/>
      <c r="AL120" s="194"/>
      <c r="AM120" s="194"/>
      <c r="AN120" s="194"/>
      <c r="AO120" s="194"/>
    </row>
    <row r="121" spans="1:41" s="225" customFormat="1" x14ac:dyDescent="0.25">
      <c r="A121" s="193">
        <v>1.1200000000000001</v>
      </c>
      <c r="B121" s="193" t="s">
        <v>3279</v>
      </c>
      <c r="C121" s="193" t="s">
        <v>41</v>
      </c>
      <c r="D121" s="193">
        <v>1120.4000000000001</v>
      </c>
      <c r="E121" s="193" t="s">
        <v>2783</v>
      </c>
      <c r="F121" s="193" t="s">
        <v>42</v>
      </c>
      <c r="G121" s="193" t="s">
        <v>2784</v>
      </c>
      <c r="H121" s="193" t="s">
        <v>2785</v>
      </c>
      <c r="I121" s="193" t="s">
        <v>43</v>
      </c>
      <c r="J121" s="193"/>
      <c r="K121" s="193" t="s">
        <v>2786</v>
      </c>
      <c r="L121" s="193">
        <v>171</v>
      </c>
      <c r="M121" s="193">
        <v>0</v>
      </c>
      <c r="N121" s="193">
        <v>171</v>
      </c>
      <c r="O121" s="193">
        <v>0</v>
      </c>
      <c r="P121" s="193">
        <v>169</v>
      </c>
      <c r="Q121" s="193">
        <v>87</v>
      </c>
      <c r="R121" s="193">
        <v>49</v>
      </c>
      <c r="S121" s="193">
        <v>8</v>
      </c>
      <c r="T121" s="193">
        <v>25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4"/>
      <c r="AK121" s="194"/>
      <c r="AL121" s="194"/>
      <c r="AM121" s="194"/>
      <c r="AN121" s="194"/>
      <c r="AO121" s="194"/>
    </row>
    <row r="122" spans="1:41" s="225" customFormat="1" x14ac:dyDescent="0.25">
      <c r="A122" s="193">
        <v>1.1200000000000001</v>
      </c>
      <c r="B122" s="193" t="s">
        <v>3279</v>
      </c>
      <c r="C122" s="193" t="s">
        <v>41</v>
      </c>
      <c r="D122" s="193">
        <v>1256.1400000000001</v>
      </c>
      <c r="E122" s="193" t="s">
        <v>2790</v>
      </c>
      <c r="F122" s="193"/>
      <c r="G122" s="193" t="s">
        <v>2791</v>
      </c>
      <c r="H122" s="193" t="s">
        <v>2789</v>
      </c>
      <c r="I122" s="193" t="s">
        <v>43</v>
      </c>
      <c r="J122" s="193"/>
      <c r="K122" s="193" t="s">
        <v>2786</v>
      </c>
      <c r="L122" s="193">
        <v>119</v>
      </c>
      <c r="M122" s="193">
        <v>0</v>
      </c>
      <c r="N122" s="193">
        <v>119</v>
      </c>
      <c r="O122" s="193">
        <v>0</v>
      </c>
      <c r="P122" s="193">
        <v>30</v>
      </c>
      <c r="Q122" s="193">
        <v>7</v>
      </c>
      <c r="R122" s="193">
        <v>18</v>
      </c>
      <c r="S122" s="193">
        <v>5</v>
      </c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94"/>
      <c r="AL122" s="194"/>
      <c r="AM122" s="194"/>
      <c r="AN122" s="194"/>
      <c r="AO122" s="194"/>
    </row>
    <row r="123" spans="1:41" s="225" customFormat="1" x14ac:dyDescent="0.25">
      <c r="A123" s="193">
        <v>1.1200000000000001</v>
      </c>
      <c r="B123" s="193" t="s">
        <v>3279</v>
      </c>
      <c r="C123" s="193" t="s">
        <v>41</v>
      </c>
      <c r="D123" s="193">
        <v>1256.1500000000001</v>
      </c>
      <c r="E123" s="193" t="s">
        <v>2792</v>
      </c>
      <c r="F123" s="193"/>
      <c r="G123" s="193" t="s">
        <v>2793</v>
      </c>
      <c r="H123" s="193" t="s">
        <v>2789</v>
      </c>
      <c r="I123" s="193" t="s">
        <v>43</v>
      </c>
      <c r="J123" s="193"/>
      <c r="K123" s="193" t="s">
        <v>2786</v>
      </c>
      <c r="L123" s="193">
        <v>131</v>
      </c>
      <c r="M123" s="193">
        <v>0</v>
      </c>
      <c r="N123" s="193">
        <v>131</v>
      </c>
      <c r="O123" s="193">
        <v>0</v>
      </c>
      <c r="P123" s="193">
        <v>68</v>
      </c>
      <c r="Q123" s="193">
        <v>21</v>
      </c>
      <c r="R123" s="193">
        <v>21</v>
      </c>
      <c r="S123" s="193">
        <v>26</v>
      </c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4"/>
      <c r="AK123" s="194"/>
      <c r="AL123" s="194"/>
      <c r="AM123" s="194"/>
      <c r="AN123" s="194"/>
      <c r="AO123" s="194"/>
    </row>
    <row r="124" spans="1:41" s="225" customFormat="1" x14ac:dyDescent="0.25">
      <c r="A124" s="193">
        <v>1.1200000000000001</v>
      </c>
      <c r="B124" s="193" t="s">
        <v>3279</v>
      </c>
      <c r="C124" s="193" t="s">
        <v>41</v>
      </c>
      <c r="D124" s="193">
        <v>1256.17</v>
      </c>
      <c r="E124" s="193" t="s">
        <v>2794</v>
      </c>
      <c r="F124" s="193"/>
      <c r="G124" s="193" t="s">
        <v>2795</v>
      </c>
      <c r="H124" s="193" t="s">
        <v>2789</v>
      </c>
      <c r="I124" s="193" t="s">
        <v>43</v>
      </c>
      <c r="J124" s="193"/>
      <c r="K124" s="193" t="s">
        <v>2786</v>
      </c>
      <c r="L124" s="193">
        <v>140</v>
      </c>
      <c r="M124" s="193">
        <v>0</v>
      </c>
      <c r="N124" s="193">
        <v>140</v>
      </c>
      <c r="O124" s="193">
        <v>0</v>
      </c>
      <c r="P124" s="193">
        <v>51</v>
      </c>
      <c r="Q124" s="193">
        <v>27</v>
      </c>
      <c r="R124" s="193">
        <v>14</v>
      </c>
      <c r="S124" s="193">
        <v>10</v>
      </c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4"/>
      <c r="AK124" s="194"/>
      <c r="AL124" s="194"/>
      <c r="AM124" s="194"/>
      <c r="AN124" s="194"/>
      <c r="AO124" s="194"/>
    </row>
    <row r="125" spans="1:41" s="225" customFormat="1" x14ac:dyDescent="0.25">
      <c r="A125" s="193">
        <v>1.1200000000000001</v>
      </c>
      <c r="B125" s="193" t="s">
        <v>3279</v>
      </c>
      <c r="C125" s="193" t="s">
        <v>41</v>
      </c>
      <c r="D125" s="193">
        <v>1256.18</v>
      </c>
      <c r="E125" s="193" t="s">
        <v>2796</v>
      </c>
      <c r="F125" s="193"/>
      <c r="G125" s="193" t="s">
        <v>2797</v>
      </c>
      <c r="H125" s="193" t="s">
        <v>2789</v>
      </c>
      <c r="I125" s="193" t="s">
        <v>43</v>
      </c>
      <c r="J125" s="193"/>
      <c r="K125" s="193" t="s">
        <v>2786</v>
      </c>
      <c r="L125" s="193">
        <v>144</v>
      </c>
      <c r="M125" s="193">
        <v>0</v>
      </c>
      <c r="N125" s="193">
        <v>144</v>
      </c>
      <c r="O125" s="193">
        <v>0</v>
      </c>
      <c r="P125" s="193">
        <v>44</v>
      </c>
      <c r="Q125" s="193">
        <v>18</v>
      </c>
      <c r="R125" s="193">
        <v>22</v>
      </c>
      <c r="S125" s="193">
        <v>4</v>
      </c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4"/>
      <c r="AK125" s="194"/>
      <c r="AL125" s="194"/>
      <c r="AM125" s="194"/>
      <c r="AN125" s="194"/>
      <c r="AO125" s="194"/>
    </row>
    <row r="126" spans="1:41" s="225" customFormat="1" x14ac:dyDescent="0.25">
      <c r="A126" s="193">
        <v>1.1200000000000001</v>
      </c>
      <c r="B126" s="193" t="s">
        <v>3279</v>
      </c>
      <c r="C126" s="193" t="s">
        <v>41</v>
      </c>
      <c r="D126" s="193">
        <v>1256.2</v>
      </c>
      <c r="E126" s="193" t="s">
        <v>2801</v>
      </c>
      <c r="F126" s="193" t="s">
        <v>42</v>
      </c>
      <c r="G126" s="193" t="s">
        <v>2802</v>
      </c>
      <c r="H126" s="193" t="s">
        <v>2789</v>
      </c>
      <c r="I126" s="193" t="s">
        <v>43</v>
      </c>
      <c r="J126" s="193"/>
      <c r="K126" s="193" t="s">
        <v>2786</v>
      </c>
      <c r="L126" s="193">
        <v>125</v>
      </c>
      <c r="M126" s="193">
        <v>0</v>
      </c>
      <c r="N126" s="193">
        <v>125</v>
      </c>
      <c r="O126" s="193">
        <v>0</v>
      </c>
      <c r="P126" s="193">
        <v>119</v>
      </c>
      <c r="Q126" s="193">
        <v>81</v>
      </c>
      <c r="R126" s="193">
        <v>38</v>
      </c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4"/>
      <c r="AK126" s="194"/>
      <c r="AL126" s="194"/>
      <c r="AM126" s="194"/>
      <c r="AN126" s="194"/>
      <c r="AO126" s="194"/>
    </row>
    <row r="127" spans="1:41" s="225" customFormat="1" x14ac:dyDescent="0.25">
      <c r="A127" s="193">
        <v>1.1200000000000001</v>
      </c>
      <c r="B127" s="193" t="s">
        <v>3279</v>
      </c>
      <c r="C127" s="193" t="s">
        <v>41</v>
      </c>
      <c r="D127" s="193">
        <v>1256.21</v>
      </c>
      <c r="E127" s="193" t="s">
        <v>2803</v>
      </c>
      <c r="F127" s="193" t="s">
        <v>42</v>
      </c>
      <c r="G127" s="193" t="s">
        <v>2804</v>
      </c>
      <c r="H127" s="193" t="s">
        <v>2789</v>
      </c>
      <c r="I127" s="193" t="s">
        <v>43</v>
      </c>
      <c r="J127" s="193"/>
      <c r="K127" s="193" t="s">
        <v>2786</v>
      </c>
      <c r="L127" s="193">
        <v>142</v>
      </c>
      <c r="M127" s="193">
        <v>0</v>
      </c>
      <c r="N127" s="193">
        <v>142</v>
      </c>
      <c r="O127" s="193">
        <v>0</v>
      </c>
      <c r="P127" s="193">
        <v>142</v>
      </c>
      <c r="Q127" s="193">
        <v>0</v>
      </c>
      <c r="R127" s="193">
        <v>9</v>
      </c>
      <c r="S127" s="193">
        <v>77</v>
      </c>
      <c r="T127" s="193">
        <v>56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4"/>
      <c r="AK127" s="194"/>
      <c r="AL127" s="194"/>
      <c r="AM127" s="194"/>
      <c r="AN127" s="194"/>
      <c r="AO127" s="194"/>
    </row>
    <row r="128" spans="1:41" s="225" customFormat="1" x14ac:dyDescent="0.25">
      <c r="A128" s="193">
        <v>1.1200000000000001</v>
      </c>
      <c r="B128" s="193" t="s">
        <v>3279</v>
      </c>
      <c r="C128" s="193" t="s">
        <v>41</v>
      </c>
      <c r="D128" s="193">
        <v>1256.25</v>
      </c>
      <c r="E128" s="193" t="s">
        <v>2811</v>
      </c>
      <c r="F128" s="193" t="s">
        <v>42</v>
      </c>
      <c r="G128" s="193" t="s">
        <v>2812</v>
      </c>
      <c r="H128" s="193" t="s">
        <v>2789</v>
      </c>
      <c r="I128" s="193" t="s">
        <v>43</v>
      </c>
      <c r="J128" s="193"/>
      <c r="K128" s="193" t="s">
        <v>2786</v>
      </c>
      <c r="L128" s="193">
        <v>93</v>
      </c>
      <c r="M128" s="193">
        <v>0</v>
      </c>
      <c r="N128" s="193">
        <v>93</v>
      </c>
      <c r="O128" s="193">
        <v>0</v>
      </c>
      <c r="P128" s="193">
        <v>93</v>
      </c>
      <c r="Q128" s="193">
        <v>9</v>
      </c>
      <c r="R128" s="193">
        <v>16</v>
      </c>
      <c r="S128" s="193">
        <v>47</v>
      </c>
      <c r="T128" s="193">
        <v>21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4"/>
      <c r="AK128" s="194"/>
      <c r="AL128" s="194"/>
      <c r="AM128" s="194"/>
      <c r="AN128" s="194"/>
      <c r="AO128" s="194"/>
    </row>
    <row r="129" spans="1:41" s="225" customFormat="1" x14ac:dyDescent="0.25">
      <c r="A129" s="193">
        <v>1.1200000000000001</v>
      </c>
      <c r="B129" s="193" t="s">
        <v>3279</v>
      </c>
      <c r="C129" s="193" t="s">
        <v>41</v>
      </c>
      <c r="D129" s="193">
        <v>1333</v>
      </c>
      <c r="E129" s="193" t="s">
        <v>2815</v>
      </c>
      <c r="F129" s="193" t="s">
        <v>42</v>
      </c>
      <c r="G129" s="193" t="s">
        <v>2816</v>
      </c>
      <c r="H129" s="193" t="s">
        <v>2774</v>
      </c>
      <c r="I129" s="193" t="s">
        <v>43</v>
      </c>
      <c r="J129" s="193"/>
      <c r="K129" s="193" t="s">
        <v>2775</v>
      </c>
      <c r="L129" s="193">
        <v>396</v>
      </c>
      <c r="M129" s="193">
        <v>0</v>
      </c>
      <c r="N129" s="193">
        <v>396</v>
      </c>
      <c r="O129" s="193">
        <v>0</v>
      </c>
      <c r="P129" s="193">
        <v>245</v>
      </c>
      <c r="Q129" s="193">
        <v>114</v>
      </c>
      <c r="R129" s="193">
        <v>71</v>
      </c>
      <c r="S129" s="193">
        <v>60</v>
      </c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4"/>
      <c r="AK129" s="194"/>
      <c r="AL129" s="194"/>
      <c r="AM129" s="194"/>
      <c r="AN129" s="194"/>
      <c r="AO129" s="194"/>
    </row>
    <row r="130" spans="1:41" s="225" customFormat="1" x14ac:dyDescent="0.25">
      <c r="A130" s="193">
        <v>1.1200000000000001</v>
      </c>
      <c r="B130" s="193" t="s">
        <v>3279</v>
      </c>
      <c r="C130" s="193" t="s">
        <v>41</v>
      </c>
      <c r="D130" s="193">
        <v>1393</v>
      </c>
      <c r="E130" s="193" t="s">
        <v>2817</v>
      </c>
      <c r="F130" s="193"/>
      <c r="G130" s="193" t="s">
        <v>2818</v>
      </c>
      <c r="H130" s="193" t="s">
        <v>2819</v>
      </c>
      <c r="I130" s="193" t="s">
        <v>43</v>
      </c>
      <c r="J130" s="193"/>
      <c r="K130" s="193" t="s">
        <v>2775</v>
      </c>
      <c r="L130" s="193">
        <v>23</v>
      </c>
      <c r="M130" s="193">
        <v>0</v>
      </c>
      <c r="N130" s="193">
        <v>23</v>
      </c>
      <c r="O130" s="193">
        <v>0</v>
      </c>
      <c r="P130" s="193">
        <v>23</v>
      </c>
      <c r="Q130" s="193">
        <v>23</v>
      </c>
      <c r="R130" s="193">
        <v>0</v>
      </c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4"/>
      <c r="AK130" s="194"/>
      <c r="AL130" s="194"/>
      <c r="AM130" s="194"/>
      <c r="AN130" s="194"/>
      <c r="AO130" s="194"/>
    </row>
    <row r="131" spans="1:41" s="225" customFormat="1" x14ac:dyDescent="0.25">
      <c r="A131" s="193">
        <v>1.1200000000000001</v>
      </c>
      <c r="B131" s="193" t="s">
        <v>3279</v>
      </c>
      <c r="C131" s="193" t="s">
        <v>41</v>
      </c>
      <c r="D131" s="193">
        <v>1468</v>
      </c>
      <c r="E131" s="193" t="s">
        <v>2828</v>
      </c>
      <c r="F131" s="193"/>
      <c r="G131" s="193" t="s">
        <v>2829</v>
      </c>
      <c r="H131" s="193" t="s">
        <v>2830</v>
      </c>
      <c r="I131" s="193" t="s">
        <v>43</v>
      </c>
      <c r="J131" s="193"/>
      <c r="K131" s="193" t="s">
        <v>45</v>
      </c>
      <c r="L131" s="193">
        <v>9</v>
      </c>
      <c r="M131" s="193">
        <v>0</v>
      </c>
      <c r="N131" s="193">
        <v>9</v>
      </c>
      <c r="O131" s="193">
        <v>0</v>
      </c>
      <c r="P131" s="193">
        <v>9</v>
      </c>
      <c r="Q131" s="193">
        <v>6</v>
      </c>
      <c r="R131" s="193">
        <v>3</v>
      </c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4"/>
      <c r="AK131" s="194"/>
      <c r="AL131" s="194"/>
      <c r="AM131" s="194"/>
      <c r="AN131" s="194"/>
      <c r="AO131" s="194"/>
    </row>
    <row r="132" spans="1:41" s="225" customFormat="1" x14ac:dyDescent="0.25">
      <c r="A132" s="193">
        <v>1.1200000000000001</v>
      </c>
      <c r="B132" s="193" t="s">
        <v>3279</v>
      </c>
      <c r="C132" s="193" t="s">
        <v>41</v>
      </c>
      <c r="D132" s="193">
        <v>1511</v>
      </c>
      <c r="E132" s="193" t="s">
        <v>2831</v>
      </c>
      <c r="F132" s="193"/>
      <c r="G132" s="193" t="s">
        <v>2832</v>
      </c>
      <c r="H132" s="193" t="s">
        <v>2819</v>
      </c>
      <c r="I132" s="193" t="s">
        <v>43</v>
      </c>
      <c r="J132" s="193"/>
      <c r="K132" s="193" t="s">
        <v>2775</v>
      </c>
      <c r="L132" s="193">
        <v>15</v>
      </c>
      <c r="M132" s="193">
        <v>0</v>
      </c>
      <c r="N132" s="193">
        <v>15</v>
      </c>
      <c r="O132" s="193">
        <v>0</v>
      </c>
      <c r="P132" s="193">
        <v>15</v>
      </c>
      <c r="Q132" s="193">
        <v>0</v>
      </c>
      <c r="R132" s="193">
        <v>15</v>
      </c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4"/>
      <c r="AK132" s="194"/>
      <c r="AL132" s="194"/>
      <c r="AM132" s="194"/>
      <c r="AN132" s="194"/>
      <c r="AO132" s="194"/>
    </row>
    <row r="133" spans="1:41" s="225" customFormat="1" x14ac:dyDescent="0.25">
      <c r="A133" s="193">
        <v>1.1200000000000001</v>
      </c>
      <c r="B133" s="193" t="s">
        <v>3279</v>
      </c>
      <c r="C133" s="193" t="s">
        <v>41</v>
      </c>
      <c r="D133" s="193">
        <v>1583</v>
      </c>
      <c r="E133" s="193" t="s">
        <v>2835</v>
      </c>
      <c r="F133" s="193"/>
      <c r="G133" s="193" t="s">
        <v>2836</v>
      </c>
      <c r="H133" s="193" t="s">
        <v>2774</v>
      </c>
      <c r="I133" s="193" t="s">
        <v>43</v>
      </c>
      <c r="J133" s="193"/>
      <c r="K133" s="193" t="s">
        <v>2775</v>
      </c>
      <c r="L133" s="193">
        <v>6</v>
      </c>
      <c r="M133" s="193">
        <v>0</v>
      </c>
      <c r="N133" s="193">
        <v>6</v>
      </c>
      <c r="O133" s="193">
        <v>0</v>
      </c>
      <c r="P133" s="193">
        <v>6</v>
      </c>
      <c r="Q133" s="193">
        <v>0</v>
      </c>
      <c r="R133" s="193">
        <v>6</v>
      </c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4"/>
      <c r="AK133" s="194"/>
      <c r="AL133" s="194"/>
      <c r="AM133" s="194"/>
      <c r="AN133" s="194"/>
      <c r="AO133" s="194"/>
    </row>
    <row r="134" spans="1:41" s="225" customFormat="1" x14ac:dyDescent="0.25">
      <c r="A134" s="193">
        <v>1.1200000000000001</v>
      </c>
      <c r="B134" s="193" t="s">
        <v>3279</v>
      </c>
      <c r="C134" s="193" t="s">
        <v>41</v>
      </c>
      <c r="D134" s="193">
        <v>1604</v>
      </c>
      <c r="E134" s="193" t="s">
        <v>2837</v>
      </c>
      <c r="F134" s="193"/>
      <c r="G134" s="193" t="s">
        <v>2838</v>
      </c>
      <c r="H134" s="193" t="s">
        <v>2778</v>
      </c>
      <c r="I134" s="193" t="s">
        <v>43</v>
      </c>
      <c r="J134" s="193"/>
      <c r="K134" s="193" t="s">
        <v>45</v>
      </c>
      <c r="L134" s="193">
        <v>10</v>
      </c>
      <c r="M134" s="193">
        <v>0</v>
      </c>
      <c r="N134" s="193">
        <v>10</v>
      </c>
      <c r="O134" s="193">
        <v>0</v>
      </c>
      <c r="P134" s="193">
        <v>10</v>
      </c>
      <c r="Q134" s="193">
        <v>10</v>
      </c>
      <c r="R134" s="193">
        <v>0</v>
      </c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4"/>
      <c r="AK134" s="194"/>
      <c r="AL134" s="194"/>
      <c r="AM134" s="194"/>
      <c r="AN134" s="194"/>
      <c r="AO134" s="194"/>
    </row>
    <row r="135" spans="1:41" s="225" customFormat="1" x14ac:dyDescent="0.25">
      <c r="A135" s="193">
        <v>1.1200000000000001</v>
      </c>
      <c r="B135" s="193" t="s">
        <v>3279</v>
      </c>
      <c r="C135" s="193" t="s">
        <v>41</v>
      </c>
      <c r="D135" s="193">
        <v>1680</v>
      </c>
      <c r="E135" s="193" t="s">
        <v>2850</v>
      </c>
      <c r="F135" s="193" t="s">
        <v>42</v>
      </c>
      <c r="G135" s="193" t="s">
        <v>2851</v>
      </c>
      <c r="H135" s="193" t="s">
        <v>2852</v>
      </c>
      <c r="I135" s="193" t="s">
        <v>43</v>
      </c>
      <c r="J135" s="193"/>
      <c r="K135" s="193" t="s">
        <v>2827</v>
      </c>
      <c r="L135" s="193">
        <v>14</v>
      </c>
      <c r="M135" s="193">
        <v>0</v>
      </c>
      <c r="N135" s="193">
        <v>14</v>
      </c>
      <c r="O135" s="193">
        <v>0</v>
      </c>
      <c r="P135" s="193">
        <v>14</v>
      </c>
      <c r="Q135" s="193">
        <v>0</v>
      </c>
      <c r="R135" s="193">
        <v>0</v>
      </c>
      <c r="S135" s="193">
        <v>0</v>
      </c>
      <c r="T135" s="193">
        <v>14</v>
      </c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4"/>
      <c r="AK135" s="194"/>
      <c r="AL135" s="194"/>
      <c r="AM135" s="194"/>
      <c r="AN135" s="194"/>
      <c r="AO135" s="194"/>
    </row>
    <row r="136" spans="1:41" s="225" customFormat="1" x14ac:dyDescent="0.25">
      <c r="A136" s="193">
        <v>1.1200000000000001</v>
      </c>
      <c r="B136" s="193" t="s">
        <v>3279</v>
      </c>
      <c r="C136" s="193" t="s">
        <v>41</v>
      </c>
      <c r="D136" s="193">
        <v>1713</v>
      </c>
      <c r="E136" s="193" t="s">
        <v>2854</v>
      </c>
      <c r="F136" s="193"/>
      <c r="G136" s="193" t="s">
        <v>2855</v>
      </c>
      <c r="H136" s="193" t="s">
        <v>2774</v>
      </c>
      <c r="I136" s="193" t="s">
        <v>43</v>
      </c>
      <c r="J136" s="193"/>
      <c r="K136" s="193" t="s">
        <v>2775</v>
      </c>
      <c r="L136" s="193">
        <v>26</v>
      </c>
      <c r="M136" s="193">
        <v>0</v>
      </c>
      <c r="N136" s="193">
        <v>26</v>
      </c>
      <c r="O136" s="193">
        <v>0</v>
      </c>
      <c r="P136" s="193">
        <v>26</v>
      </c>
      <c r="Q136" s="193">
        <v>0</v>
      </c>
      <c r="R136" s="193">
        <v>26</v>
      </c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4"/>
      <c r="AK136" s="194"/>
      <c r="AL136" s="194"/>
      <c r="AM136" s="194"/>
      <c r="AN136" s="194"/>
      <c r="AO136" s="194"/>
    </row>
    <row r="137" spans="1:41" s="225" customFormat="1" x14ac:dyDescent="0.25">
      <c r="A137" s="193">
        <v>1.1200000000000001</v>
      </c>
      <c r="B137" s="193" t="s">
        <v>3279</v>
      </c>
      <c r="C137" s="193" t="s">
        <v>41</v>
      </c>
      <c r="D137" s="193">
        <v>1714</v>
      </c>
      <c r="E137" s="193" t="s">
        <v>2856</v>
      </c>
      <c r="F137" s="193"/>
      <c r="G137" s="193" t="s">
        <v>2857</v>
      </c>
      <c r="H137" s="193" t="s">
        <v>2858</v>
      </c>
      <c r="I137" s="193" t="s">
        <v>43</v>
      </c>
      <c r="J137" s="193"/>
      <c r="K137" s="193" t="s">
        <v>2859</v>
      </c>
      <c r="L137" s="193">
        <v>23</v>
      </c>
      <c r="M137" s="193">
        <v>0</v>
      </c>
      <c r="N137" s="193">
        <v>23</v>
      </c>
      <c r="O137" s="193">
        <v>0</v>
      </c>
      <c r="P137" s="193">
        <v>23</v>
      </c>
      <c r="Q137" s="193">
        <v>23</v>
      </c>
      <c r="R137" s="193">
        <v>0</v>
      </c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4"/>
      <c r="AK137" s="194"/>
      <c r="AL137" s="194"/>
      <c r="AM137" s="194"/>
      <c r="AN137" s="194"/>
      <c r="AO137" s="194"/>
    </row>
    <row r="138" spans="1:41" s="225" customFormat="1" x14ac:dyDescent="0.25">
      <c r="A138" s="193">
        <v>1.1200000000000001</v>
      </c>
      <c r="B138" s="193" t="s">
        <v>3279</v>
      </c>
      <c r="C138" s="193" t="s">
        <v>41</v>
      </c>
      <c r="D138" s="193">
        <v>1740</v>
      </c>
      <c r="E138" s="193" t="s">
        <v>2864</v>
      </c>
      <c r="F138" s="193"/>
      <c r="G138" s="193" t="s">
        <v>2865</v>
      </c>
      <c r="H138" s="193" t="s">
        <v>2819</v>
      </c>
      <c r="I138" s="193" t="s">
        <v>43</v>
      </c>
      <c r="J138" s="193"/>
      <c r="K138" s="193" t="s">
        <v>2775</v>
      </c>
      <c r="L138" s="193">
        <v>6</v>
      </c>
      <c r="M138" s="193">
        <v>0</v>
      </c>
      <c r="N138" s="193">
        <v>6</v>
      </c>
      <c r="O138" s="193">
        <v>0</v>
      </c>
      <c r="P138" s="193">
        <v>6</v>
      </c>
      <c r="Q138" s="193">
        <v>6</v>
      </c>
      <c r="R138" s="193">
        <v>0</v>
      </c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4"/>
      <c r="AK138" s="194"/>
      <c r="AL138" s="194"/>
      <c r="AM138" s="194"/>
      <c r="AN138" s="194"/>
      <c r="AO138" s="194"/>
    </row>
    <row r="139" spans="1:41" s="225" customFormat="1" x14ac:dyDescent="0.25">
      <c r="A139" s="193">
        <v>1.1200000000000001</v>
      </c>
      <c r="B139" s="193" t="s">
        <v>3279</v>
      </c>
      <c r="C139" s="193" t="s">
        <v>41</v>
      </c>
      <c r="D139" s="193">
        <v>1773</v>
      </c>
      <c r="E139" s="193" t="s">
        <v>2871</v>
      </c>
      <c r="F139" s="193" t="s">
        <v>42</v>
      </c>
      <c r="G139" s="193" t="s">
        <v>2872</v>
      </c>
      <c r="H139" s="193" t="s">
        <v>2778</v>
      </c>
      <c r="I139" s="193" t="s">
        <v>43</v>
      </c>
      <c r="J139" s="193"/>
      <c r="K139" s="193" t="s">
        <v>45</v>
      </c>
      <c r="L139" s="193">
        <v>12</v>
      </c>
      <c r="M139" s="193">
        <v>0</v>
      </c>
      <c r="N139" s="193">
        <v>12</v>
      </c>
      <c r="O139" s="193">
        <v>0</v>
      </c>
      <c r="P139" s="193">
        <v>12</v>
      </c>
      <c r="Q139" s="193">
        <v>12</v>
      </c>
      <c r="R139" s="193">
        <v>0</v>
      </c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4"/>
      <c r="AK139" s="194"/>
      <c r="AL139" s="194"/>
      <c r="AM139" s="194"/>
      <c r="AN139" s="194"/>
      <c r="AO139" s="194"/>
    </row>
    <row r="140" spans="1:41" s="225" customFormat="1" x14ac:dyDescent="0.25">
      <c r="A140" s="193">
        <v>1.1200000000000001</v>
      </c>
      <c r="B140" s="193" t="s">
        <v>3279</v>
      </c>
      <c r="C140" s="193" t="s">
        <v>41</v>
      </c>
      <c r="D140" s="193">
        <v>1777</v>
      </c>
      <c r="E140" s="193" t="s">
        <v>2879</v>
      </c>
      <c r="F140" s="193" t="s">
        <v>42</v>
      </c>
      <c r="G140" s="193" t="s">
        <v>2880</v>
      </c>
      <c r="H140" s="193" t="s">
        <v>2774</v>
      </c>
      <c r="I140" s="193" t="s">
        <v>43</v>
      </c>
      <c r="J140" s="193"/>
      <c r="K140" s="193" t="s">
        <v>2775</v>
      </c>
      <c r="L140" s="193">
        <v>104</v>
      </c>
      <c r="M140" s="193">
        <v>0</v>
      </c>
      <c r="N140" s="193">
        <v>104</v>
      </c>
      <c r="O140" s="193">
        <v>0</v>
      </c>
      <c r="P140" s="193">
        <v>104</v>
      </c>
      <c r="Q140" s="193">
        <v>3</v>
      </c>
      <c r="R140" s="193">
        <v>50</v>
      </c>
      <c r="S140" s="193">
        <v>45</v>
      </c>
      <c r="T140" s="193">
        <v>6</v>
      </c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4"/>
      <c r="AK140" s="194"/>
      <c r="AL140" s="194"/>
      <c r="AM140" s="194"/>
      <c r="AN140" s="194"/>
      <c r="AO140" s="194"/>
    </row>
    <row r="141" spans="1:41" s="225" customFormat="1" x14ac:dyDescent="0.25">
      <c r="A141" s="193">
        <v>1.1200000000000001</v>
      </c>
      <c r="B141" s="193" t="s">
        <v>3279</v>
      </c>
      <c r="C141" s="193" t="s">
        <v>41</v>
      </c>
      <c r="D141" s="193">
        <v>1793</v>
      </c>
      <c r="E141" s="193" t="s">
        <v>2885</v>
      </c>
      <c r="F141" s="193"/>
      <c r="G141" s="193" t="s">
        <v>2886</v>
      </c>
      <c r="H141" s="193" t="s">
        <v>2774</v>
      </c>
      <c r="I141" s="193" t="s">
        <v>43</v>
      </c>
      <c r="J141" s="193"/>
      <c r="K141" s="193" t="s">
        <v>2775</v>
      </c>
      <c r="L141" s="193">
        <v>48</v>
      </c>
      <c r="M141" s="193">
        <v>0</v>
      </c>
      <c r="N141" s="193">
        <v>48</v>
      </c>
      <c r="O141" s="193">
        <v>0</v>
      </c>
      <c r="P141" s="193">
        <v>48</v>
      </c>
      <c r="Q141" s="193">
        <v>48</v>
      </c>
      <c r="R141" s="193">
        <v>0</v>
      </c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94"/>
      <c r="AL141" s="194"/>
      <c r="AM141" s="194"/>
      <c r="AN141" s="194"/>
      <c r="AO141" s="194"/>
    </row>
    <row r="142" spans="1:41" s="225" customFormat="1" x14ac:dyDescent="0.25">
      <c r="A142" s="193">
        <v>1.1200000000000001</v>
      </c>
      <c r="B142" s="193" t="s">
        <v>3279</v>
      </c>
      <c r="C142" s="193" t="s">
        <v>41</v>
      </c>
      <c r="D142" s="193">
        <v>1826</v>
      </c>
      <c r="E142" s="193" t="s">
        <v>2904</v>
      </c>
      <c r="F142" s="193" t="s">
        <v>42</v>
      </c>
      <c r="G142" s="193" t="s">
        <v>2905</v>
      </c>
      <c r="H142" s="193" t="s">
        <v>2778</v>
      </c>
      <c r="I142" s="193" t="s">
        <v>43</v>
      </c>
      <c r="J142" s="193"/>
      <c r="K142" s="193" t="s">
        <v>45</v>
      </c>
      <c r="L142" s="193">
        <v>13</v>
      </c>
      <c r="M142" s="193">
        <v>0</v>
      </c>
      <c r="N142" s="193">
        <v>13</v>
      </c>
      <c r="O142" s="193">
        <v>0</v>
      </c>
      <c r="P142" s="193">
        <v>13</v>
      </c>
      <c r="Q142" s="193">
        <v>13</v>
      </c>
      <c r="R142" s="193">
        <v>0</v>
      </c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4"/>
      <c r="AK142" s="194"/>
      <c r="AL142" s="194"/>
      <c r="AM142" s="194"/>
      <c r="AN142" s="194"/>
      <c r="AO142" s="194"/>
    </row>
    <row r="143" spans="1:41" s="225" customFormat="1" x14ac:dyDescent="0.25">
      <c r="A143" s="193">
        <v>1.1200000000000001</v>
      </c>
      <c r="B143" s="193" t="s">
        <v>3279</v>
      </c>
      <c r="C143" s="193" t="s">
        <v>41</v>
      </c>
      <c r="D143" s="193">
        <v>1883</v>
      </c>
      <c r="E143" s="193" t="s">
        <v>2932</v>
      </c>
      <c r="F143" s="193"/>
      <c r="G143" s="193" t="s">
        <v>2933</v>
      </c>
      <c r="H143" s="193" t="s">
        <v>2819</v>
      </c>
      <c r="I143" s="193" t="s">
        <v>43</v>
      </c>
      <c r="J143" s="193"/>
      <c r="K143" s="193" t="s">
        <v>2775</v>
      </c>
      <c r="L143" s="193">
        <v>5</v>
      </c>
      <c r="M143" s="193">
        <v>0</v>
      </c>
      <c r="N143" s="193">
        <v>5</v>
      </c>
      <c r="O143" s="193">
        <v>0</v>
      </c>
      <c r="P143" s="193">
        <v>5</v>
      </c>
      <c r="Q143" s="193">
        <v>0</v>
      </c>
      <c r="R143" s="193">
        <v>5</v>
      </c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4"/>
      <c r="AK143" s="194"/>
      <c r="AL143" s="194"/>
      <c r="AM143" s="194"/>
      <c r="AN143" s="194"/>
      <c r="AO143" s="194"/>
    </row>
    <row r="144" spans="1:41" s="225" customFormat="1" x14ac:dyDescent="0.25">
      <c r="A144" s="193">
        <v>1.1200000000000001</v>
      </c>
      <c r="B144" s="193" t="s">
        <v>3279</v>
      </c>
      <c r="C144" s="193" t="s">
        <v>41</v>
      </c>
      <c r="D144" s="193">
        <v>1902</v>
      </c>
      <c r="E144" s="193" t="s">
        <v>2948</v>
      </c>
      <c r="F144" s="193"/>
      <c r="G144" s="193" t="s">
        <v>2949</v>
      </c>
      <c r="H144" s="193" t="s">
        <v>2852</v>
      </c>
      <c r="I144" s="193" t="s">
        <v>43</v>
      </c>
      <c r="J144" s="193"/>
      <c r="K144" s="193" t="s">
        <v>2827</v>
      </c>
      <c r="L144" s="193">
        <v>6</v>
      </c>
      <c r="M144" s="193">
        <v>1</v>
      </c>
      <c r="N144" s="193">
        <v>5</v>
      </c>
      <c r="O144" s="193">
        <v>0</v>
      </c>
      <c r="P144" s="193">
        <v>5</v>
      </c>
      <c r="Q144" s="193">
        <v>0</v>
      </c>
      <c r="R144" s="193">
        <v>0</v>
      </c>
      <c r="S144" s="193">
        <v>5</v>
      </c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4"/>
      <c r="AK144" s="194"/>
      <c r="AL144" s="194"/>
      <c r="AM144" s="194"/>
      <c r="AN144" s="194"/>
      <c r="AO144" s="194"/>
    </row>
    <row r="145" spans="1:41" s="225" customFormat="1" x14ac:dyDescent="0.25">
      <c r="A145" s="193">
        <v>1.1200000000000001</v>
      </c>
      <c r="B145" s="193" t="s">
        <v>3279</v>
      </c>
      <c r="C145" s="193" t="s">
        <v>41</v>
      </c>
      <c r="D145" s="193">
        <v>1906</v>
      </c>
      <c r="E145" s="193" t="s">
        <v>2954</v>
      </c>
      <c r="F145" s="193"/>
      <c r="G145" s="193" t="s">
        <v>2955</v>
      </c>
      <c r="H145" s="193" t="s">
        <v>2852</v>
      </c>
      <c r="I145" s="193" t="s">
        <v>43</v>
      </c>
      <c r="J145" s="193"/>
      <c r="K145" s="193" t="s">
        <v>2827</v>
      </c>
      <c r="L145" s="193">
        <v>11</v>
      </c>
      <c r="M145" s="193">
        <v>0</v>
      </c>
      <c r="N145" s="193">
        <v>11</v>
      </c>
      <c r="O145" s="193">
        <v>0</v>
      </c>
      <c r="P145" s="193">
        <v>11</v>
      </c>
      <c r="Q145" s="193">
        <v>0</v>
      </c>
      <c r="R145" s="193">
        <v>11</v>
      </c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4"/>
      <c r="AK145" s="194"/>
      <c r="AL145" s="194"/>
      <c r="AM145" s="194"/>
      <c r="AN145" s="194"/>
      <c r="AO145" s="194"/>
    </row>
    <row r="146" spans="1:41" s="225" customFormat="1" x14ac:dyDescent="0.25">
      <c r="A146" s="193">
        <v>1.1200000000000001</v>
      </c>
      <c r="B146" s="193" t="s">
        <v>3279</v>
      </c>
      <c r="C146" s="193" t="s">
        <v>41</v>
      </c>
      <c r="D146" s="193">
        <v>1911</v>
      </c>
      <c r="E146" s="193" t="s">
        <v>2959</v>
      </c>
      <c r="F146" s="193"/>
      <c r="G146" s="193" t="s">
        <v>2960</v>
      </c>
      <c r="H146" s="193" t="s">
        <v>2774</v>
      </c>
      <c r="I146" s="193" t="s">
        <v>43</v>
      </c>
      <c r="J146" s="193"/>
      <c r="K146" s="193" t="s">
        <v>2775</v>
      </c>
      <c r="L146" s="193">
        <v>6</v>
      </c>
      <c r="M146" s="193">
        <v>0</v>
      </c>
      <c r="N146" s="193">
        <v>6</v>
      </c>
      <c r="O146" s="193">
        <v>0</v>
      </c>
      <c r="P146" s="193">
        <v>6</v>
      </c>
      <c r="Q146" s="193">
        <v>0</v>
      </c>
      <c r="R146" s="193">
        <v>0</v>
      </c>
      <c r="S146" s="193">
        <v>6</v>
      </c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4"/>
      <c r="AK146" s="194"/>
      <c r="AL146" s="194"/>
      <c r="AM146" s="194"/>
      <c r="AN146" s="194"/>
      <c r="AO146" s="194"/>
    </row>
    <row r="147" spans="1:41" s="225" customFormat="1" x14ac:dyDescent="0.25">
      <c r="A147" s="193">
        <v>1.1200000000000001</v>
      </c>
      <c r="B147" s="193" t="s">
        <v>3279</v>
      </c>
      <c r="C147" s="193" t="s">
        <v>41</v>
      </c>
      <c r="D147" s="193">
        <v>1923</v>
      </c>
      <c r="E147" s="193" t="s">
        <v>2963</v>
      </c>
      <c r="F147" s="193"/>
      <c r="G147" s="193" t="s">
        <v>2964</v>
      </c>
      <c r="H147" s="193" t="s">
        <v>2774</v>
      </c>
      <c r="I147" s="193" t="s">
        <v>43</v>
      </c>
      <c r="J147" s="193"/>
      <c r="K147" s="193" t="s">
        <v>2775</v>
      </c>
      <c r="L147" s="193">
        <v>14</v>
      </c>
      <c r="M147" s="193">
        <v>0</v>
      </c>
      <c r="N147" s="193">
        <v>14</v>
      </c>
      <c r="O147" s="193">
        <v>0</v>
      </c>
      <c r="P147" s="193">
        <v>14</v>
      </c>
      <c r="Q147" s="193">
        <v>0</v>
      </c>
      <c r="R147" s="193">
        <v>0</v>
      </c>
      <c r="S147" s="193">
        <v>0</v>
      </c>
      <c r="T147" s="193">
        <v>14</v>
      </c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94"/>
      <c r="AL147" s="194"/>
      <c r="AM147" s="194"/>
      <c r="AN147" s="194"/>
      <c r="AO147" s="194"/>
    </row>
    <row r="148" spans="1:41" s="225" customFormat="1" x14ac:dyDescent="0.25">
      <c r="A148" s="193">
        <v>1.1200000000000001</v>
      </c>
      <c r="B148" s="193" t="s">
        <v>3279</v>
      </c>
      <c r="C148" s="193" t="s">
        <v>41</v>
      </c>
      <c r="D148" s="193">
        <v>1937</v>
      </c>
      <c r="E148" s="193" t="s">
        <v>2976</v>
      </c>
      <c r="F148" s="193"/>
      <c r="G148" s="193" t="s">
        <v>2977</v>
      </c>
      <c r="H148" s="193" t="s">
        <v>2978</v>
      </c>
      <c r="I148" s="193" t="s">
        <v>43</v>
      </c>
      <c r="J148" s="193"/>
      <c r="K148" s="193" t="s">
        <v>2859</v>
      </c>
      <c r="L148" s="193">
        <v>13</v>
      </c>
      <c r="M148" s="193">
        <v>0</v>
      </c>
      <c r="N148" s="193">
        <v>13</v>
      </c>
      <c r="O148" s="193">
        <v>0</v>
      </c>
      <c r="P148" s="193">
        <v>13</v>
      </c>
      <c r="Q148" s="193">
        <v>0</v>
      </c>
      <c r="R148" s="193">
        <v>0</v>
      </c>
      <c r="S148" s="193">
        <v>0</v>
      </c>
      <c r="T148" s="193">
        <v>11</v>
      </c>
      <c r="U148" s="193">
        <v>2</v>
      </c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4"/>
      <c r="AK148" s="194"/>
      <c r="AL148" s="194"/>
      <c r="AM148" s="194"/>
      <c r="AN148" s="194"/>
      <c r="AO148" s="194"/>
    </row>
    <row r="149" spans="1:41" s="225" customFormat="1" x14ac:dyDescent="0.25">
      <c r="A149" s="193">
        <v>1.1200000000000001</v>
      </c>
      <c r="B149" s="193" t="s">
        <v>3279</v>
      </c>
      <c r="C149" s="193" t="s">
        <v>41</v>
      </c>
      <c r="D149" s="193">
        <v>1943</v>
      </c>
      <c r="E149" s="193" t="s">
        <v>2981</v>
      </c>
      <c r="F149" s="193" t="s">
        <v>42</v>
      </c>
      <c r="G149" s="193" t="s">
        <v>2982</v>
      </c>
      <c r="H149" s="193" t="s">
        <v>2826</v>
      </c>
      <c r="I149" s="193" t="s">
        <v>43</v>
      </c>
      <c r="J149" s="193"/>
      <c r="K149" s="193" t="s">
        <v>2827</v>
      </c>
      <c r="L149" s="193">
        <v>83</v>
      </c>
      <c r="M149" s="193">
        <v>0</v>
      </c>
      <c r="N149" s="193">
        <v>83</v>
      </c>
      <c r="O149" s="193">
        <v>0</v>
      </c>
      <c r="P149" s="193">
        <v>83</v>
      </c>
      <c r="Q149" s="193">
        <v>0</v>
      </c>
      <c r="R149" s="193">
        <v>3</v>
      </c>
      <c r="S149" s="193">
        <v>48</v>
      </c>
      <c r="T149" s="193">
        <v>32</v>
      </c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4"/>
      <c r="AK149" s="194"/>
      <c r="AL149" s="194"/>
      <c r="AM149" s="194"/>
      <c r="AN149" s="194"/>
      <c r="AO149" s="194"/>
    </row>
    <row r="150" spans="1:41" s="225" customFormat="1" x14ac:dyDescent="0.25">
      <c r="A150" s="193">
        <v>1.1200000000000001</v>
      </c>
      <c r="B150" s="193" t="s">
        <v>3279</v>
      </c>
      <c r="C150" s="193" t="s">
        <v>41</v>
      </c>
      <c r="D150" s="193">
        <v>1965</v>
      </c>
      <c r="E150" s="193" t="s">
        <v>3014</v>
      </c>
      <c r="F150" s="193"/>
      <c r="G150" s="193" t="s">
        <v>3015</v>
      </c>
      <c r="H150" s="193" t="s">
        <v>2852</v>
      </c>
      <c r="I150" s="193" t="s">
        <v>43</v>
      </c>
      <c r="J150" s="193"/>
      <c r="K150" s="193" t="s">
        <v>2827</v>
      </c>
      <c r="L150" s="193">
        <v>5</v>
      </c>
      <c r="M150" s="193">
        <v>0</v>
      </c>
      <c r="N150" s="193">
        <v>5</v>
      </c>
      <c r="O150" s="193">
        <v>0</v>
      </c>
      <c r="P150" s="193">
        <v>5</v>
      </c>
      <c r="Q150" s="193">
        <v>0</v>
      </c>
      <c r="R150" s="193">
        <v>0</v>
      </c>
      <c r="S150" s="193">
        <v>0</v>
      </c>
      <c r="T150" s="193">
        <v>5</v>
      </c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4"/>
      <c r="AK150" s="194"/>
      <c r="AL150" s="194"/>
      <c r="AM150" s="194"/>
      <c r="AN150" s="194"/>
      <c r="AO150" s="194"/>
    </row>
    <row r="151" spans="1:41" s="225" customFormat="1" x14ac:dyDescent="0.25">
      <c r="A151" s="193">
        <v>1.1200000000000001</v>
      </c>
      <c r="B151" s="193" t="s">
        <v>3279</v>
      </c>
      <c r="C151" s="193" t="s">
        <v>41</v>
      </c>
      <c r="D151" s="193">
        <v>1966</v>
      </c>
      <c r="E151" s="193" t="s">
        <v>3016</v>
      </c>
      <c r="F151" s="193"/>
      <c r="G151" s="193" t="s">
        <v>3017</v>
      </c>
      <c r="H151" s="193" t="s">
        <v>2789</v>
      </c>
      <c r="I151" s="193" t="s">
        <v>43</v>
      </c>
      <c r="J151" s="193"/>
      <c r="K151" s="193" t="s">
        <v>2786</v>
      </c>
      <c r="L151" s="193">
        <v>33</v>
      </c>
      <c r="M151" s="193">
        <v>0</v>
      </c>
      <c r="N151" s="193">
        <v>33</v>
      </c>
      <c r="O151" s="193">
        <v>0</v>
      </c>
      <c r="P151" s="193">
        <v>33</v>
      </c>
      <c r="Q151" s="193">
        <v>0</v>
      </c>
      <c r="R151" s="193">
        <v>0</v>
      </c>
      <c r="S151" s="193">
        <v>8</v>
      </c>
      <c r="T151" s="193">
        <v>25</v>
      </c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4"/>
      <c r="AK151" s="194"/>
      <c r="AL151" s="194"/>
      <c r="AM151" s="194"/>
      <c r="AN151" s="194"/>
      <c r="AO151" s="194"/>
    </row>
    <row r="152" spans="1:41" s="225" customFormat="1" x14ac:dyDescent="0.25">
      <c r="A152" s="193">
        <v>1.1200000000000001</v>
      </c>
      <c r="B152" s="193" t="s">
        <v>3279</v>
      </c>
      <c r="C152" s="193" t="s">
        <v>41</v>
      </c>
      <c r="D152" s="193">
        <v>1975</v>
      </c>
      <c r="E152" s="193" t="s">
        <v>3024</v>
      </c>
      <c r="F152" s="193"/>
      <c r="G152" s="193" t="s">
        <v>3025</v>
      </c>
      <c r="H152" s="193" t="s">
        <v>2774</v>
      </c>
      <c r="I152" s="193" t="s">
        <v>43</v>
      </c>
      <c r="J152" s="193"/>
      <c r="K152" s="193" t="s">
        <v>2775</v>
      </c>
      <c r="L152" s="193">
        <v>11</v>
      </c>
      <c r="M152" s="193">
        <v>0</v>
      </c>
      <c r="N152" s="193">
        <v>11</v>
      </c>
      <c r="O152" s="193">
        <v>0</v>
      </c>
      <c r="P152" s="193">
        <v>11</v>
      </c>
      <c r="Q152" s="193">
        <v>0</v>
      </c>
      <c r="R152" s="193">
        <v>0</v>
      </c>
      <c r="S152" s="193">
        <v>3</v>
      </c>
      <c r="T152" s="193">
        <v>5</v>
      </c>
      <c r="U152" s="193">
        <v>3</v>
      </c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4"/>
      <c r="AK152" s="194"/>
      <c r="AL152" s="194"/>
      <c r="AM152" s="194"/>
      <c r="AN152" s="194"/>
      <c r="AO152" s="194"/>
    </row>
    <row r="153" spans="1:41" s="225" customFormat="1" x14ac:dyDescent="0.25">
      <c r="A153" s="193">
        <v>1.1200000000000001</v>
      </c>
      <c r="B153" s="193" t="s">
        <v>3279</v>
      </c>
      <c r="C153" s="193" t="s">
        <v>41</v>
      </c>
      <c r="D153" s="193">
        <v>1984</v>
      </c>
      <c r="E153" s="193" t="s">
        <v>3032</v>
      </c>
      <c r="F153" s="193"/>
      <c r="G153" s="193" t="s">
        <v>3033</v>
      </c>
      <c r="H153" s="193" t="s">
        <v>2774</v>
      </c>
      <c r="I153" s="193" t="s">
        <v>43</v>
      </c>
      <c r="J153" s="193"/>
      <c r="K153" s="193" t="s">
        <v>2775</v>
      </c>
      <c r="L153" s="193">
        <v>6</v>
      </c>
      <c r="M153" s="193">
        <v>0</v>
      </c>
      <c r="N153" s="193">
        <v>6</v>
      </c>
      <c r="O153" s="193">
        <v>0</v>
      </c>
      <c r="P153" s="193">
        <v>6</v>
      </c>
      <c r="Q153" s="193">
        <v>0</v>
      </c>
      <c r="R153" s="193">
        <v>0</v>
      </c>
      <c r="S153" s="193">
        <v>0</v>
      </c>
      <c r="T153" s="193">
        <v>6</v>
      </c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4"/>
      <c r="AK153" s="194"/>
      <c r="AL153" s="194"/>
      <c r="AM153" s="194"/>
      <c r="AN153" s="194"/>
      <c r="AO153" s="194"/>
    </row>
    <row r="154" spans="1:41" s="225" customFormat="1" x14ac:dyDescent="0.25">
      <c r="A154" s="193">
        <v>1.1200000000000001</v>
      </c>
      <c r="B154" s="193" t="s">
        <v>3279</v>
      </c>
      <c r="C154" s="193" t="s">
        <v>41</v>
      </c>
      <c r="D154" s="193">
        <v>1994</v>
      </c>
      <c r="E154" s="193" t="s">
        <v>3050</v>
      </c>
      <c r="F154" s="193" t="s">
        <v>42</v>
      </c>
      <c r="G154" s="193" t="s">
        <v>3051</v>
      </c>
      <c r="H154" s="193" t="s">
        <v>2852</v>
      </c>
      <c r="I154" s="193" t="s">
        <v>43</v>
      </c>
      <c r="J154" s="193"/>
      <c r="K154" s="193" t="s">
        <v>2827</v>
      </c>
      <c r="L154" s="193">
        <v>16</v>
      </c>
      <c r="M154" s="193">
        <v>1</v>
      </c>
      <c r="N154" s="193">
        <v>15</v>
      </c>
      <c r="O154" s="193">
        <v>0</v>
      </c>
      <c r="P154" s="193">
        <v>15</v>
      </c>
      <c r="Q154" s="193">
        <v>0</v>
      </c>
      <c r="R154" s="193">
        <v>0</v>
      </c>
      <c r="S154" s="193">
        <v>9</v>
      </c>
      <c r="T154" s="193">
        <v>6</v>
      </c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4"/>
      <c r="AK154" s="194"/>
      <c r="AL154" s="194"/>
      <c r="AM154" s="194"/>
      <c r="AN154" s="194"/>
      <c r="AO154" s="194"/>
    </row>
    <row r="155" spans="1:41" s="225" customFormat="1" x14ac:dyDescent="0.25">
      <c r="A155" s="193">
        <v>1.1200000000000001</v>
      </c>
      <c r="B155" s="193" t="s">
        <v>3279</v>
      </c>
      <c r="C155" s="193" t="s">
        <v>41</v>
      </c>
      <c r="D155" s="193">
        <v>2000</v>
      </c>
      <c r="E155" s="193" t="s">
        <v>3054</v>
      </c>
      <c r="F155" s="193"/>
      <c r="G155" s="193" t="s">
        <v>3055</v>
      </c>
      <c r="H155" s="193" t="s">
        <v>2785</v>
      </c>
      <c r="I155" s="193" t="s">
        <v>43</v>
      </c>
      <c r="J155" s="193"/>
      <c r="K155" s="193" t="s">
        <v>2786</v>
      </c>
      <c r="L155" s="193">
        <v>10</v>
      </c>
      <c r="M155" s="193">
        <v>0</v>
      </c>
      <c r="N155" s="193">
        <v>10</v>
      </c>
      <c r="O155" s="193">
        <v>0</v>
      </c>
      <c r="P155" s="193">
        <v>10</v>
      </c>
      <c r="Q155" s="193">
        <v>0</v>
      </c>
      <c r="R155" s="193">
        <v>0</v>
      </c>
      <c r="S155" s="193">
        <v>0</v>
      </c>
      <c r="T155" s="193">
        <v>10</v>
      </c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4"/>
      <c r="AK155" s="194"/>
      <c r="AL155" s="194"/>
      <c r="AM155" s="194"/>
      <c r="AN155" s="194"/>
      <c r="AO155" s="194"/>
    </row>
    <row r="156" spans="1:41" s="225" customFormat="1" x14ac:dyDescent="0.25">
      <c r="A156" s="193">
        <v>1.1200000000000001</v>
      </c>
      <c r="B156" s="193" t="s">
        <v>3279</v>
      </c>
      <c r="C156" s="193" t="s">
        <v>41</v>
      </c>
      <c r="D156" s="193">
        <v>2001</v>
      </c>
      <c r="E156" s="193" t="s">
        <v>3056</v>
      </c>
      <c r="F156" s="193" t="s">
        <v>42</v>
      </c>
      <c r="G156" s="193" t="s">
        <v>3057</v>
      </c>
      <c r="H156" s="193" t="s">
        <v>2876</v>
      </c>
      <c r="I156" s="193" t="s">
        <v>43</v>
      </c>
      <c r="J156" s="193"/>
      <c r="K156" s="193" t="s">
        <v>45</v>
      </c>
      <c r="L156" s="193">
        <v>18</v>
      </c>
      <c r="M156" s="193">
        <v>0</v>
      </c>
      <c r="N156" s="193">
        <v>18</v>
      </c>
      <c r="O156" s="193">
        <v>0</v>
      </c>
      <c r="P156" s="193">
        <v>18</v>
      </c>
      <c r="Q156" s="193">
        <v>0</v>
      </c>
      <c r="R156" s="193">
        <v>0</v>
      </c>
      <c r="S156" s="193">
        <v>0</v>
      </c>
      <c r="T156" s="193">
        <v>18</v>
      </c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4"/>
      <c r="AK156" s="194"/>
      <c r="AL156" s="194"/>
      <c r="AM156" s="194"/>
      <c r="AN156" s="194"/>
      <c r="AO156" s="194"/>
    </row>
    <row r="157" spans="1:41" s="225" customFormat="1" x14ac:dyDescent="0.25">
      <c r="A157" s="193">
        <v>1.1200000000000001</v>
      </c>
      <c r="B157" s="193" t="s">
        <v>3279</v>
      </c>
      <c r="C157" s="193" t="s">
        <v>41</v>
      </c>
      <c r="D157" s="193">
        <v>2006</v>
      </c>
      <c r="E157" s="193" t="s">
        <v>3066</v>
      </c>
      <c r="F157" s="193" t="s">
        <v>42</v>
      </c>
      <c r="G157" s="193" t="s">
        <v>3067</v>
      </c>
      <c r="H157" s="193" t="s">
        <v>2858</v>
      </c>
      <c r="I157" s="193" t="s">
        <v>43</v>
      </c>
      <c r="J157" s="193"/>
      <c r="K157" s="193" t="s">
        <v>2859</v>
      </c>
      <c r="L157" s="193">
        <v>12</v>
      </c>
      <c r="M157" s="193">
        <v>0</v>
      </c>
      <c r="N157" s="193">
        <v>12</v>
      </c>
      <c r="O157" s="193">
        <v>0</v>
      </c>
      <c r="P157" s="193">
        <v>12</v>
      </c>
      <c r="Q157" s="193">
        <v>0</v>
      </c>
      <c r="R157" s="193">
        <v>0</v>
      </c>
      <c r="S157" s="193">
        <v>0</v>
      </c>
      <c r="T157" s="193">
        <v>12</v>
      </c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4"/>
      <c r="AK157" s="194"/>
      <c r="AL157" s="194"/>
      <c r="AM157" s="194"/>
      <c r="AN157" s="194"/>
      <c r="AO157" s="194"/>
    </row>
    <row r="158" spans="1:41" s="225" customFormat="1" x14ac:dyDescent="0.25">
      <c r="A158" s="193">
        <v>1.1200000000000001</v>
      </c>
      <c r="B158" s="193" t="s">
        <v>3279</v>
      </c>
      <c r="C158" s="193" t="s">
        <v>41</v>
      </c>
      <c r="D158" s="193">
        <v>2018</v>
      </c>
      <c r="E158" s="193" t="s">
        <v>3081</v>
      </c>
      <c r="F158" s="193"/>
      <c r="G158" s="193" t="s">
        <v>3082</v>
      </c>
      <c r="H158" s="193" t="s">
        <v>2819</v>
      </c>
      <c r="I158" s="193" t="s">
        <v>43</v>
      </c>
      <c r="J158" s="193"/>
      <c r="K158" s="193" t="s">
        <v>2775</v>
      </c>
      <c r="L158" s="193">
        <v>6</v>
      </c>
      <c r="M158" s="193">
        <v>0</v>
      </c>
      <c r="N158" s="193">
        <v>6</v>
      </c>
      <c r="O158" s="193">
        <v>0</v>
      </c>
      <c r="P158" s="193">
        <v>6</v>
      </c>
      <c r="Q158" s="193">
        <v>0</v>
      </c>
      <c r="R158" s="193">
        <v>0</v>
      </c>
      <c r="S158" s="193">
        <v>0</v>
      </c>
      <c r="T158" s="193">
        <v>0</v>
      </c>
      <c r="U158" s="193">
        <v>6</v>
      </c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4"/>
      <c r="AK158" s="194"/>
      <c r="AL158" s="194"/>
      <c r="AM158" s="194"/>
      <c r="AN158" s="194"/>
      <c r="AO158" s="194"/>
    </row>
    <row r="159" spans="1:41" s="225" customFormat="1" x14ac:dyDescent="0.25">
      <c r="A159" s="193">
        <v>1.1200000000000001</v>
      </c>
      <c r="B159" s="193" t="s">
        <v>3279</v>
      </c>
      <c r="C159" s="193" t="s">
        <v>41</v>
      </c>
      <c r="D159" s="193">
        <v>2022</v>
      </c>
      <c r="E159" s="193" t="s">
        <v>3089</v>
      </c>
      <c r="F159" s="193" t="s">
        <v>42</v>
      </c>
      <c r="G159" s="193" t="s">
        <v>3090</v>
      </c>
      <c r="H159" s="193" t="s">
        <v>2778</v>
      </c>
      <c r="I159" s="193" t="s">
        <v>43</v>
      </c>
      <c r="J159" s="193"/>
      <c r="K159" s="193" t="s">
        <v>45</v>
      </c>
      <c r="L159" s="193">
        <v>58</v>
      </c>
      <c r="M159" s="193">
        <v>0</v>
      </c>
      <c r="N159" s="193">
        <v>58</v>
      </c>
      <c r="O159" s="193">
        <v>0</v>
      </c>
      <c r="P159" s="193">
        <v>58</v>
      </c>
      <c r="Q159" s="193">
        <v>0</v>
      </c>
      <c r="R159" s="193">
        <v>0</v>
      </c>
      <c r="S159" s="193">
        <v>0</v>
      </c>
      <c r="T159" s="193">
        <v>41</v>
      </c>
      <c r="U159" s="193">
        <v>17</v>
      </c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4"/>
      <c r="AK159" s="194"/>
      <c r="AL159" s="194"/>
      <c r="AM159" s="194"/>
      <c r="AN159" s="194"/>
      <c r="AO159" s="194"/>
    </row>
    <row r="160" spans="1:41" s="225" customFormat="1" x14ac:dyDescent="0.25">
      <c r="A160" s="193">
        <v>1.1200000000000001</v>
      </c>
      <c r="B160" s="193" t="s">
        <v>3279</v>
      </c>
      <c r="C160" s="193" t="s">
        <v>41</v>
      </c>
      <c r="D160" s="193">
        <v>2028</v>
      </c>
      <c r="E160" s="193" t="s">
        <v>3101</v>
      </c>
      <c r="F160" s="193"/>
      <c r="G160" s="193" t="s">
        <v>3102</v>
      </c>
      <c r="H160" s="193" t="s">
        <v>2789</v>
      </c>
      <c r="I160" s="193" t="s">
        <v>43</v>
      </c>
      <c r="J160" s="193"/>
      <c r="K160" s="193" t="s">
        <v>2786</v>
      </c>
      <c r="L160" s="193">
        <v>10</v>
      </c>
      <c r="M160" s="193">
        <v>0</v>
      </c>
      <c r="N160" s="193">
        <v>10</v>
      </c>
      <c r="O160" s="193">
        <v>0</v>
      </c>
      <c r="P160" s="193">
        <v>10</v>
      </c>
      <c r="Q160" s="193">
        <v>0</v>
      </c>
      <c r="R160" s="193">
        <v>0</v>
      </c>
      <c r="S160" s="193">
        <v>0</v>
      </c>
      <c r="T160" s="193">
        <v>0</v>
      </c>
      <c r="U160" s="193">
        <v>10</v>
      </c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4"/>
      <c r="AK160" s="194"/>
      <c r="AL160" s="194"/>
      <c r="AM160" s="194"/>
      <c r="AN160" s="194"/>
      <c r="AO160" s="194"/>
    </row>
    <row r="161" spans="1:41" s="225" customFormat="1" x14ac:dyDescent="0.25">
      <c r="A161" s="193">
        <v>1.1200000000000001</v>
      </c>
      <c r="B161" s="193" t="s">
        <v>3279</v>
      </c>
      <c r="C161" s="193" t="s">
        <v>41</v>
      </c>
      <c r="D161" s="193">
        <v>2044</v>
      </c>
      <c r="E161" s="193" t="s">
        <v>3117</v>
      </c>
      <c r="F161" s="193"/>
      <c r="G161" s="193" t="s">
        <v>3118</v>
      </c>
      <c r="H161" s="193" t="s">
        <v>2774</v>
      </c>
      <c r="I161" s="193" t="s">
        <v>43</v>
      </c>
      <c r="J161" s="193"/>
      <c r="K161" s="193" t="s">
        <v>2775</v>
      </c>
      <c r="L161" s="193">
        <v>11</v>
      </c>
      <c r="M161" s="193">
        <v>0</v>
      </c>
      <c r="N161" s="193">
        <v>11</v>
      </c>
      <c r="O161" s="193">
        <v>0</v>
      </c>
      <c r="P161" s="193">
        <v>11</v>
      </c>
      <c r="Q161" s="193">
        <v>0</v>
      </c>
      <c r="R161" s="193">
        <v>0</v>
      </c>
      <c r="S161" s="193">
        <v>0</v>
      </c>
      <c r="T161" s="193">
        <v>11</v>
      </c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4"/>
      <c r="AK161" s="194"/>
      <c r="AL161" s="194"/>
      <c r="AM161" s="194"/>
      <c r="AN161" s="194"/>
      <c r="AO161" s="194"/>
    </row>
    <row r="162" spans="1:41" s="225" customFormat="1" x14ac:dyDescent="0.25">
      <c r="A162" s="193">
        <v>1.1200000000000001</v>
      </c>
      <c r="B162" s="193" t="s">
        <v>3279</v>
      </c>
      <c r="C162" s="193" t="s">
        <v>41</v>
      </c>
      <c r="D162" s="193">
        <v>2045</v>
      </c>
      <c r="E162" s="193" t="s">
        <v>3119</v>
      </c>
      <c r="F162" s="193"/>
      <c r="G162" s="193" t="s">
        <v>3120</v>
      </c>
      <c r="H162" s="193" t="s">
        <v>2774</v>
      </c>
      <c r="I162" s="193" t="s">
        <v>43</v>
      </c>
      <c r="J162" s="193"/>
      <c r="K162" s="193" t="s">
        <v>2775</v>
      </c>
      <c r="L162" s="193">
        <v>9</v>
      </c>
      <c r="M162" s="193">
        <v>0</v>
      </c>
      <c r="N162" s="193">
        <v>9</v>
      </c>
      <c r="O162" s="193">
        <v>0</v>
      </c>
      <c r="P162" s="193">
        <v>9</v>
      </c>
      <c r="Q162" s="193">
        <v>0</v>
      </c>
      <c r="R162" s="193">
        <v>0</v>
      </c>
      <c r="S162" s="193">
        <v>0</v>
      </c>
      <c r="T162" s="193">
        <v>9</v>
      </c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4"/>
      <c r="AK162" s="194"/>
      <c r="AL162" s="194"/>
      <c r="AM162" s="194"/>
      <c r="AN162" s="194"/>
      <c r="AO162" s="194"/>
    </row>
    <row r="163" spans="1:41" s="225" customFormat="1" x14ac:dyDescent="0.25">
      <c r="A163" s="193">
        <v>1.1200000000000001</v>
      </c>
      <c r="B163" s="193" t="s">
        <v>3279</v>
      </c>
      <c r="C163" s="193" t="s">
        <v>41</v>
      </c>
      <c r="D163" s="193">
        <v>2046</v>
      </c>
      <c r="E163" s="193" t="s">
        <v>3121</v>
      </c>
      <c r="F163" s="193"/>
      <c r="G163" s="193" t="s">
        <v>3122</v>
      </c>
      <c r="H163" s="193" t="s">
        <v>2774</v>
      </c>
      <c r="I163" s="193" t="s">
        <v>43</v>
      </c>
      <c r="J163" s="193"/>
      <c r="K163" s="193" t="s">
        <v>2775</v>
      </c>
      <c r="L163" s="193">
        <v>14</v>
      </c>
      <c r="M163" s="193">
        <v>0</v>
      </c>
      <c r="N163" s="193">
        <v>14</v>
      </c>
      <c r="O163" s="193">
        <v>0</v>
      </c>
      <c r="P163" s="193">
        <v>14</v>
      </c>
      <c r="Q163" s="193">
        <v>0</v>
      </c>
      <c r="R163" s="193">
        <v>0</v>
      </c>
      <c r="S163" s="193">
        <v>14</v>
      </c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4"/>
      <c r="AK163" s="194"/>
      <c r="AL163" s="194"/>
      <c r="AM163" s="194"/>
      <c r="AN163" s="194"/>
      <c r="AO163" s="194"/>
    </row>
    <row r="164" spans="1:41" s="225" customFormat="1" x14ac:dyDescent="0.25">
      <c r="A164" s="193">
        <v>1.1200000000000001</v>
      </c>
      <c r="B164" s="193" t="s">
        <v>3279</v>
      </c>
      <c r="C164" s="193" t="s">
        <v>41</v>
      </c>
      <c r="D164" s="193">
        <v>2054</v>
      </c>
      <c r="E164" s="193" t="s">
        <v>3135</v>
      </c>
      <c r="F164" s="193" t="s">
        <v>42</v>
      </c>
      <c r="G164" s="193" t="s">
        <v>3136</v>
      </c>
      <c r="H164" s="193" t="s">
        <v>2774</v>
      </c>
      <c r="I164" s="193" t="s">
        <v>43</v>
      </c>
      <c r="J164" s="193"/>
      <c r="K164" s="193" t="s">
        <v>2775</v>
      </c>
      <c r="L164" s="193">
        <v>10</v>
      </c>
      <c r="M164" s="193">
        <v>0</v>
      </c>
      <c r="N164" s="193">
        <v>10</v>
      </c>
      <c r="O164" s="193">
        <v>0</v>
      </c>
      <c r="P164" s="193">
        <v>10</v>
      </c>
      <c r="Q164" s="193">
        <v>0</v>
      </c>
      <c r="R164" s="193">
        <v>0</v>
      </c>
      <c r="S164" s="193">
        <v>0</v>
      </c>
      <c r="T164" s="193">
        <v>0</v>
      </c>
      <c r="U164" s="193">
        <v>10</v>
      </c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4"/>
      <c r="AK164" s="194"/>
      <c r="AL164" s="194"/>
      <c r="AM164" s="194"/>
      <c r="AN164" s="194"/>
      <c r="AO164" s="194"/>
    </row>
    <row r="165" spans="1:41" s="225" customFormat="1" x14ac:dyDescent="0.25">
      <c r="A165" s="193">
        <v>1.1200000000000001</v>
      </c>
      <c r="B165" s="193" t="s">
        <v>3279</v>
      </c>
      <c r="C165" s="193" t="s">
        <v>41</v>
      </c>
      <c r="D165" s="193">
        <v>2059</v>
      </c>
      <c r="E165" s="193" t="s">
        <v>3143</v>
      </c>
      <c r="F165" s="193"/>
      <c r="G165" s="193" t="s">
        <v>3144</v>
      </c>
      <c r="H165" s="193" t="s">
        <v>2819</v>
      </c>
      <c r="I165" s="193" t="s">
        <v>43</v>
      </c>
      <c r="J165" s="193"/>
      <c r="K165" s="193" t="s">
        <v>2775</v>
      </c>
      <c r="L165" s="193">
        <v>12</v>
      </c>
      <c r="M165" s="193">
        <v>0</v>
      </c>
      <c r="N165" s="193">
        <v>12</v>
      </c>
      <c r="O165" s="193">
        <v>0</v>
      </c>
      <c r="P165" s="193">
        <v>12</v>
      </c>
      <c r="Q165" s="193">
        <v>0</v>
      </c>
      <c r="R165" s="193">
        <v>0</v>
      </c>
      <c r="S165" s="193">
        <v>0</v>
      </c>
      <c r="T165" s="193">
        <v>12</v>
      </c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4"/>
      <c r="AK165" s="194"/>
      <c r="AL165" s="194"/>
      <c r="AM165" s="194"/>
      <c r="AN165" s="194"/>
      <c r="AO165" s="194"/>
    </row>
    <row r="166" spans="1:41" s="225" customFormat="1" x14ac:dyDescent="0.25">
      <c r="A166" s="193">
        <v>1.1200000000000001</v>
      </c>
      <c r="B166" s="193" t="s">
        <v>3279</v>
      </c>
      <c r="C166" s="193" t="s">
        <v>41</v>
      </c>
      <c r="D166" s="193">
        <v>2102</v>
      </c>
      <c r="E166" s="193" t="s">
        <v>3145</v>
      </c>
      <c r="F166" s="193"/>
      <c r="G166" s="193" t="s">
        <v>3146</v>
      </c>
      <c r="H166" s="193" t="s">
        <v>2858</v>
      </c>
      <c r="I166" s="193" t="s">
        <v>43</v>
      </c>
      <c r="J166" s="193"/>
      <c r="K166" s="193" t="s">
        <v>2827</v>
      </c>
      <c r="L166" s="193">
        <v>12</v>
      </c>
      <c r="M166" s="193">
        <v>0</v>
      </c>
      <c r="N166" s="193">
        <v>12</v>
      </c>
      <c r="O166" s="193">
        <v>0</v>
      </c>
      <c r="P166" s="193">
        <v>12</v>
      </c>
      <c r="Q166" s="193">
        <v>0</v>
      </c>
      <c r="R166" s="193">
        <v>0</v>
      </c>
      <c r="S166" s="193">
        <v>0</v>
      </c>
      <c r="T166" s="193">
        <v>0</v>
      </c>
      <c r="U166" s="193">
        <v>12</v>
      </c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94"/>
      <c r="AL166" s="194"/>
      <c r="AM166" s="194"/>
      <c r="AN166" s="194"/>
      <c r="AO166" s="194"/>
    </row>
    <row r="167" spans="1:41" s="225" customFormat="1" x14ac:dyDescent="0.25">
      <c r="A167" s="193">
        <v>1.1200000000000001</v>
      </c>
      <c r="B167" s="193" t="s">
        <v>3279</v>
      </c>
      <c r="C167" s="193" t="s">
        <v>41</v>
      </c>
      <c r="D167" s="193">
        <v>2122</v>
      </c>
      <c r="E167" s="193" t="s">
        <v>3180</v>
      </c>
      <c r="F167" s="193"/>
      <c r="G167" s="193" t="s">
        <v>3181</v>
      </c>
      <c r="H167" s="193" t="s">
        <v>2778</v>
      </c>
      <c r="I167" s="193" t="s">
        <v>43</v>
      </c>
      <c r="J167" s="193"/>
      <c r="K167" s="193" t="s">
        <v>45</v>
      </c>
      <c r="L167" s="193">
        <v>6</v>
      </c>
      <c r="M167" s="193">
        <v>0</v>
      </c>
      <c r="N167" s="193">
        <v>6</v>
      </c>
      <c r="O167" s="193">
        <v>0</v>
      </c>
      <c r="P167" s="193">
        <v>6</v>
      </c>
      <c r="Q167" s="193">
        <v>0</v>
      </c>
      <c r="R167" s="193">
        <v>0</v>
      </c>
      <c r="S167" s="193">
        <v>0</v>
      </c>
      <c r="T167" s="193">
        <v>0</v>
      </c>
      <c r="U167" s="193">
        <v>6</v>
      </c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4"/>
      <c r="AK167" s="194"/>
      <c r="AL167" s="194"/>
      <c r="AM167" s="194"/>
      <c r="AN167" s="194"/>
      <c r="AO167" s="194"/>
    </row>
    <row r="168" spans="1:41" s="225" customFormat="1" x14ac:dyDescent="0.25">
      <c r="A168" s="193">
        <v>1.1200000000000001</v>
      </c>
      <c r="B168" s="193" t="s">
        <v>3279</v>
      </c>
      <c r="C168" s="193" t="s">
        <v>41</v>
      </c>
      <c r="D168" s="193">
        <v>2151</v>
      </c>
      <c r="E168" s="193" t="s">
        <v>3137</v>
      </c>
      <c r="F168" s="193"/>
      <c r="G168" s="193" t="s">
        <v>3138</v>
      </c>
      <c r="H168" s="193" t="s">
        <v>2774</v>
      </c>
      <c r="I168" s="193" t="s">
        <v>43</v>
      </c>
      <c r="J168" s="193"/>
      <c r="K168" s="193" t="s">
        <v>2775</v>
      </c>
      <c r="L168" s="193">
        <v>8</v>
      </c>
      <c r="M168" s="193">
        <v>0</v>
      </c>
      <c r="N168" s="193">
        <v>8</v>
      </c>
      <c r="O168" s="193">
        <v>0</v>
      </c>
      <c r="P168" s="193">
        <v>8</v>
      </c>
      <c r="Q168" s="193">
        <v>0</v>
      </c>
      <c r="R168" s="193">
        <v>0</v>
      </c>
      <c r="S168" s="193">
        <v>0</v>
      </c>
      <c r="T168" s="193">
        <v>0</v>
      </c>
      <c r="U168" s="193">
        <v>8</v>
      </c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4"/>
      <c r="AK168" s="194"/>
      <c r="AL168" s="194"/>
      <c r="AM168" s="194"/>
      <c r="AN168" s="194"/>
      <c r="AO168" s="194"/>
    </row>
    <row r="169" spans="1:41" s="225" customFormat="1" x14ac:dyDescent="0.25">
      <c r="A169" s="193">
        <v>1.1200000000000001</v>
      </c>
      <c r="B169" s="193" t="s">
        <v>3279</v>
      </c>
      <c r="C169" s="193" t="s">
        <v>41</v>
      </c>
      <c r="D169" s="193">
        <v>2227</v>
      </c>
      <c r="E169" s="193" t="s">
        <v>3257</v>
      </c>
      <c r="F169" s="193"/>
      <c r="G169" s="193" t="s">
        <v>3258</v>
      </c>
      <c r="H169" s="193" t="s">
        <v>2774</v>
      </c>
      <c r="I169" s="193" t="s">
        <v>43</v>
      </c>
      <c r="J169" s="193"/>
      <c r="K169" s="193" t="s">
        <v>2775</v>
      </c>
      <c r="L169" s="193">
        <v>14</v>
      </c>
      <c r="M169" s="193">
        <v>0</v>
      </c>
      <c r="N169" s="193">
        <v>14</v>
      </c>
      <c r="O169" s="193">
        <v>0</v>
      </c>
      <c r="P169" s="193">
        <v>14</v>
      </c>
      <c r="Q169" s="193">
        <v>0</v>
      </c>
      <c r="R169" s="193">
        <v>0</v>
      </c>
      <c r="S169" s="193">
        <v>0</v>
      </c>
      <c r="T169" s="193">
        <v>0</v>
      </c>
      <c r="U169" s="193">
        <v>14</v>
      </c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4"/>
      <c r="AK169" s="194"/>
      <c r="AL169" s="194"/>
      <c r="AM169" s="194"/>
      <c r="AN169" s="194"/>
      <c r="AO169" s="194"/>
    </row>
    <row r="170" spans="1:41" s="225" customFormat="1" x14ac:dyDescent="0.25">
      <c r="A170" s="193">
        <v>1.21</v>
      </c>
      <c r="B170" s="193" t="s">
        <v>48</v>
      </c>
      <c r="C170" s="193" t="s">
        <v>41</v>
      </c>
      <c r="D170" s="193">
        <v>1859</v>
      </c>
      <c r="E170" s="193" t="s">
        <v>2919</v>
      </c>
      <c r="F170" s="193"/>
      <c r="G170" s="193" t="s">
        <v>2920</v>
      </c>
      <c r="H170" s="193" t="s">
        <v>2785</v>
      </c>
      <c r="I170" s="193" t="s">
        <v>43</v>
      </c>
      <c r="J170" s="193"/>
      <c r="K170" s="193" t="s">
        <v>2786</v>
      </c>
      <c r="L170" s="193">
        <v>5</v>
      </c>
      <c r="M170" s="193">
        <v>1</v>
      </c>
      <c r="N170" s="193">
        <v>4</v>
      </c>
      <c r="O170" s="193">
        <v>2</v>
      </c>
      <c r="P170" s="193">
        <v>4</v>
      </c>
      <c r="Q170" s="193">
        <v>0</v>
      </c>
      <c r="R170" s="193">
        <v>0</v>
      </c>
      <c r="S170" s="193">
        <v>0</v>
      </c>
      <c r="T170" s="193">
        <v>2</v>
      </c>
      <c r="U170" s="193">
        <v>0</v>
      </c>
      <c r="V170" s="193">
        <v>2</v>
      </c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4"/>
      <c r="AK170" s="194"/>
      <c r="AL170" s="194"/>
      <c r="AM170" s="194"/>
      <c r="AN170" s="194"/>
      <c r="AO170" s="194"/>
    </row>
    <row r="171" spans="1:41" s="225" customFormat="1" x14ac:dyDescent="0.25">
      <c r="A171" s="193">
        <v>1.21</v>
      </c>
      <c r="B171" s="193" t="s">
        <v>48</v>
      </c>
      <c r="C171" s="193" t="s">
        <v>41</v>
      </c>
      <c r="D171" s="193">
        <v>1916</v>
      </c>
      <c r="E171" s="193" t="s">
        <v>2961</v>
      </c>
      <c r="F171" s="193"/>
      <c r="G171" s="193" t="s">
        <v>2962</v>
      </c>
      <c r="H171" s="193" t="s">
        <v>2774</v>
      </c>
      <c r="I171" s="193" t="s">
        <v>43</v>
      </c>
      <c r="J171" s="193"/>
      <c r="K171" s="193" t="s">
        <v>2775</v>
      </c>
      <c r="L171" s="193">
        <v>2</v>
      </c>
      <c r="M171" s="193">
        <v>0</v>
      </c>
      <c r="N171" s="193">
        <v>2</v>
      </c>
      <c r="O171" s="193">
        <v>2</v>
      </c>
      <c r="P171" s="193">
        <v>2</v>
      </c>
      <c r="Q171" s="193">
        <v>0</v>
      </c>
      <c r="R171" s="193">
        <v>0</v>
      </c>
      <c r="S171" s="193">
        <v>0</v>
      </c>
      <c r="T171" s="193">
        <v>0</v>
      </c>
      <c r="U171" s="193">
        <v>0</v>
      </c>
      <c r="V171" s="193">
        <v>2</v>
      </c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4"/>
      <c r="AK171" s="194"/>
      <c r="AL171" s="194"/>
      <c r="AM171" s="194"/>
      <c r="AN171" s="194"/>
      <c r="AO171" s="194"/>
    </row>
    <row r="172" spans="1:41" s="225" customFormat="1" x14ac:dyDescent="0.25">
      <c r="A172" s="193">
        <v>1.21</v>
      </c>
      <c r="B172" s="193" t="s">
        <v>48</v>
      </c>
      <c r="C172" s="193" t="s">
        <v>41</v>
      </c>
      <c r="D172" s="193">
        <v>1960</v>
      </c>
      <c r="E172" s="193" t="s">
        <v>3006</v>
      </c>
      <c r="F172" s="193"/>
      <c r="G172" s="193" t="s">
        <v>3007</v>
      </c>
      <c r="H172" s="193" t="s">
        <v>2852</v>
      </c>
      <c r="I172" s="193" t="s">
        <v>43</v>
      </c>
      <c r="J172" s="193"/>
      <c r="K172" s="193" t="s">
        <v>2827</v>
      </c>
      <c r="L172" s="193">
        <v>1</v>
      </c>
      <c r="M172" s="193">
        <v>0</v>
      </c>
      <c r="N172" s="193">
        <v>1</v>
      </c>
      <c r="O172" s="193">
        <v>1</v>
      </c>
      <c r="P172" s="193">
        <v>1</v>
      </c>
      <c r="Q172" s="193">
        <v>0</v>
      </c>
      <c r="R172" s="193">
        <v>0</v>
      </c>
      <c r="S172" s="193">
        <v>0</v>
      </c>
      <c r="T172" s="193">
        <v>0</v>
      </c>
      <c r="U172" s="193">
        <v>0</v>
      </c>
      <c r="V172" s="193">
        <v>1</v>
      </c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94"/>
      <c r="AL172" s="194"/>
      <c r="AM172" s="194"/>
      <c r="AN172" s="194"/>
      <c r="AO172" s="194"/>
    </row>
    <row r="173" spans="1:41" s="225" customFormat="1" x14ac:dyDescent="0.25">
      <c r="A173" s="193">
        <v>1.21</v>
      </c>
      <c r="B173" s="193" t="s">
        <v>48</v>
      </c>
      <c r="C173" s="193" t="s">
        <v>41</v>
      </c>
      <c r="D173" s="193">
        <v>1991</v>
      </c>
      <c r="E173" s="193" t="s">
        <v>3044</v>
      </c>
      <c r="F173" s="193"/>
      <c r="G173" s="193" t="s">
        <v>3045</v>
      </c>
      <c r="H173" s="193" t="s">
        <v>2826</v>
      </c>
      <c r="I173" s="193" t="s">
        <v>43</v>
      </c>
      <c r="J173" s="193"/>
      <c r="K173" s="193" t="s">
        <v>2827</v>
      </c>
      <c r="L173" s="193">
        <v>1</v>
      </c>
      <c r="M173" s="193">
        <v>0</v>
      </c>
      <c r="N173" s="193">
        <v>1</v>
      </c>
      <c r="O173" s="193">
        <v>1</v>
      </c>
      <c r="P173" s="193">
        <v>1</v>
      </c>
      <c r="Q173" s="193">
        <v>0</v>
      </c>
      <c r="R173" s="193">
        <v>0</v>
      </c>
      <c r="S173" s="193">
        <v>0</v>
      </c>
      <c r="T173" s="193">
        <v>0</v>
      </c>
      <c r="U173" s="193">
        <v>0</v>
      </c>
      <c r="V173" s="193">
        <v>1</v>
      </c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4"/>
      <c r="AK173" s="194"/>
      <c r="AL173" s="194"/>
      <c r="AM173" s="194"/>
      <c r="AN173" s="194"/>
      <c r="AO173" s="194"/>
    </row>
    <row r="174" spans="1:41" s="225" customFormat="1" x14ac:dyDescent="0.25">
      <c r="A174" s="193">
        <v>1.21</v>
      </c>
      <c r="B174" s="193" t="s">
        <v>48</v>
      </c>
      <c r="C174" s="193" t="s">
        <v>41</v>
      </c>
      <c r="D174" s="193">
        <v>2014</v>
      </c>
      <c r="E174" s="193" t="s">
        <v>3075</v>
      </c>
      <c r="F174" s="193"/>
      <c r="G174" s="193" t="s">
        <v>3076</v>
      </c>
      <c r="H174" s="193" t="s">
        <v>3060</v>
      </c>
      <c r="I174" s="193" t="s">
        <v>43</v>
      </c>
      <c r="J174" s="193"/>
      <c r="K174" s="193" t="s">
        <v>2827</v>
      </c>
      <c r="L174" s="193">
        <v>3</v>
      </c>
      <c r="M174" s="193">
        <v>0</v>
      </c>
      <c r="N174" s="193">
        <v>3</v>
      </c>
      <c r="O174" s="193">
        <v>3</v>
      </c>
      <c r="P174" s="193">
        <v>3</v>
      </c>
      <c r="Q174" s="193">
        <v>0</v>
      </c>
      <c r="R174" s="193">
        <v>0</v>
      </c>
      <c r="S174" s="193">
        <v>0</v>
      </c>
      <c r="T174" s="193">
        <v>0</v>
      </c>
      <c r="U174" s="193">
        <v>0</v>
      </c>
      <c r="V174" s="193">
        <v>3</v>
      </c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4"/>
      <c r="AK174" s="194"/>
      <c r="AL174" s="194"/>
      <c r="AM174" s="194"/>
      <c r="AN174" s="194"/>
      <c r="AO174" s="194"/>
    </row>
    <row r="175" spans="1:41" s="225" customFormat="1" x14ac:dyDescent="0.25">
      <c r="A175" s="193">
        <v>1.21</v>
      </c>
      <c r="B175" s="193" t="s">
        <v>48</v>
      </c>
      <c r="C175" s="193" t="s">
        <v>41</v>
      </c>
      <c r="D175" s="193">
        <v>2033</v>
      </c>
      <c r="E175" s="193" t="s">
        <v>3105</v>
      </c>
      <c r="F175" s="193"/>
      <c r="G175" s="193" t="s">
        <v>3106</v>
      </c>
      <c r="H175" s="193" t="s">
        <v>2830</v>
      </c>
      <c r="I175" s="193" t="s">
        <v>43</v>
      </c>
      <c r="J175" s="193"/>
      <c r="K175" s="193" t="s">
        <v>45</v>
      </c>
      <c r="L175" s="193">
        <v>1</v>
      </c>
      <c r="M175" s="193">
        <v>0</v>
      </c>
      <c r="N175" s="193">
        <v>1</v>
      </c>
      <c r="O175" s="193">
        <v>1</v>
      </c>
      <c r="P175" s="193">
        <v>1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1</v>
      </c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4"/>
      <c r="AK175" s="194"/>
      <c r="AL175" s="194"/>
      <c r="AM175" s="194"/>
      <c r="AN175" s="194"/>
      <c r="AO175" s="194"/>
    </row>
    <row r="176" spans="1:41" s="225" customFormat="1" x14ac:dyDescent="0.25">
      <c r="A176" s="193">
        <v>1.21</v>
      </c>
      <c r="B176" s="193" t="s">
        <v>48</v>
      </c>
      <c r="C176" s="193" t="s">
        <v>41</v>
      </c>
      <c r="D176" s="193">
        <v>2103</v>
      </c>
      <c r="E176" s="193" t="s">
        <v>3147</v>
      </c>
      <c r="F176" s="193"/>
      <c r="G176" s="193" t="s">
        <v>3148</v>
      </c>
      <c r="H176" s="193" t="s">
        <v>2858</v>
      </c>
      <c r="I176" s="193" t="s">
        <v>43</v>
      </c>
      <c r="J176" s="193"/>
      <c r="K176" s="193" t="s">
        <v>2827</v>
      </c>
      <c r="L176" s="193">
        <v>2</v>
      </c>
      <c r="M176" s="193">
        <v>1</v>
      </c>
      <c r="N176" s="193">
        <v>1</v>
      </c>
      <c r="O176" s="193">
        <v>0</v>
      </c>
      <c r="P176" s="193">
        <v>2</v>
      </c>
      <c r="Q176" s="193">
        <v>0</v>
      </c>
      <c r="R176" s="193">
        <v>0</v>
      </c>
      <c r="S176" s="193">
        <v>0</v>
      </c>
      <c r="T176" s="193">
        <v>0</v>
      </c>
      <c r="U176" s="193">
        <v>2</v>
      </c>
      <c r="V176" s="193">
        <v>0</v>
      </c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4"/>
      <c r="AK176" s="194"/>
      <c r="AL176" s="194"/>
      <c r="AM176" s="194"/>
      <c r="AN176" s="194"/>
      <c r="AO176" s="194"/>
    </row>
    <row r="177" spans="1:41" s="225" customFormat="1" x14ac:dyDescent="0.25">
      <c r="A177" s="193">
        <v>1.21</v>
      </c>
      <c r="B177" s="193" t="s">
        <v>48</v>
      </c>
      <c r="C177" s="193" t="s">
        <v>41</v>
      </c>
      <c r="D177" s="193">
        <v>2109</v>
      </c>
      <c r="E177" s="193" t="s">
        <v>3156</v>
      </c>
      <c r="F177" s="193"/>
      <c r="G177" s="193" t="s">
        <v>3157</v>
      </c>
      <c r="H177" s="193" t="s">
        <v>2826</v>
      </c>
      <c r="I177" s="193" t="s">
        <v>43</v>
      </c>
      <c r="J177" s="193"/>
      <c r="K177" s="193" t="s">
        <v>2827</v>
      </c>
      <c r="L177" s="193">
        <v>1</v>
      </c>
      <c r="M177" s="193">
        <v>0</v>
      </c>
      <c r="N177" s="193">
        <v>1</v>
      </c>
      <c r="O177" s="193">
        <v>1</v>
      </c>
      <c r="P177" s="193">
        <v>1</v>
      </c>
      <c r="Q177" s="193">
        <v>0</v>
      </c>
      <c r="R177" s="193">
        <v>0</v>
      </c>
      <c r="S177" s="193">
        <v>0</v>
      </c>
      <c r="T177" s="193">
        <v>0</v>
      </c>
      <c r="U177" s="193"/>
      <c r="V177" s="193">
        <v>1</v>
      </c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4"/>
      <c r="AK177" s="194"/>
      <c r="AL177" s="194"/>
      <c r="AM177" s="194"/>
      <c r="AN177" s="194"/>
      <c r="AO177" s="194"/>
    </row>
    <row r="178" spans="1:41" s="225" customFormat="1" x14ac:dyDescent="0.25">
      <c r="A178" s="193">
        <v>1.21</v>
      </c>
      <c r="B178" s="193" t="s">
        <v>48</v>
      </c>
      <c r="C178" s="193" t="s">
        <v>41</v>
      </c>
      <c r="D178" s="193">
        <v>2121</v>
      </c>
      <c r="E178" s="193" t="s">
        <v>3178</v>
      </c>
      <c r="F178" s="193"/>
      <c r="G178" s="193" t="s">
        <v>3179</v>
      </c>
      <c r="H178" s="193" t="s">
        <v>2778</v>
      </c>
      <c r="I178" s="193" t="s">
        <v>43</v>
      </c>
      <c r="J178" s="193"/>
      <c r="K178" s="193" t="s">
        <v>45</v>
      </c>
      <c r="L178" s="193">
        <v>1</v>
      </c>
      <c r="M178" s="193">
        <v>0</v>
      </c>
      <c r="N178" s="193">
        <v>1</v>
      </c>
      <c r="O178" s="193">
        <v>1</v>
      </c>
      <c r="P178" s="193">
        <v>1</v>
      </c>
      <c r="Q178" s="193">
        <v>0</v>
      </c>
      <c r="R178" s="193">
        <v>0</v>
      </c>
      <c r="S178" s="193">
        <v>0</v>
      </c>
      <c r="T178" s="193">
        <v>0</v>
      </c>
      <c r="U178" s="193"/>
      <c r="V178" s="193">
        <v>1</v>
      </c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4"/>
      <c r="AK178" s="194"/>
      <c r="AL178" s="194"/>
      <c r="AM178" s="194"/>
      <c r="AN178" s="194"/>
      <c r="AO178" s="194"/>
    </row>
    <row r="179" spans="1:41" s="225" customFormat="1" x14ac:dyDescent="0.25">
      <c r="A179" s="193">
        <v>1.21</v>
      </c>
      <c r="B179" s="193" t="s">
        <v>48</v>
      </c>
      <c r="C179" s="193" t="s">
        <v>41</v>
      </c>
      <c r="D179" s="193">
        <v>2124</v>
      </c>
      <c r="E179" s="193" t="s">
        <v>3184</v>
      </c>
      <c r="F179" s="193"/>
      <c r="G179" s="193" t="s">
        <v>3185</v>
      </c>
      <c r="H179" s="193" t="s">
        <v>2852</v>
      </c>
      <c r="I179" s="193" t="s">
        <v>43</v>
      </c>
      <c r="J179" s="193"/>
      <c r="K179" s="193" t="s">
        <v>2827</v>
      </c>
      <c r="L179" s="193">
        <v>1</v>
      </c>
      <c r="M179" s="193">
        <v>0</v>
      </c>
      <c r="N179" s="193">
        <v>1</v>
      </c>
      <c r="O179" s="193">
        <v>1</v>
      </c>
      <c r="P179" s="193">
        <v>1</v>
      </c>
      <c r="Q179" s="193">
        <v>0</v>
      </c>
      <c r="R179" s="193">
        <v>0</v>
      </c>
      <c r="S179" s="193">
        <v>0</v>
      </c>
      <c r="T179" s="193">
        <v>0</v>
      </c>
      <c r="U179" s="193"/>
      <c r="V179" s="193">
        <v>1</v>
      </c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4"/>
      <c r="AK179" s="194"/>
      <c r="AL179" s="194"/>
      <c r="AM179" s="194"/>
      <c r="AN179" s="194"/>
      <c r="AO179" s="194"/>
    </row>
    <row r="180" spans="1:41" s="225" customFormat="1" x14ac:dyDescent="0.25">
      <c r="A180" s="193">
        <v>1.21</v>
      </c>
      <c r="B180" s="193" t="s">
        <v>48</v>
      </c>
      <c r="C180" s="193" t="s">
        <v>41</v>
      </c>
      <c r="D180" s="193">
        <v>2135</v>
      </c>
      <c r="E180" s="193" t="s">
        <v>3204</v>
      </c>
      <c r="F180" s="193"/>
      <c r="G180" s="193" t="s">
        <v>3205</v>
      </c>
      <c r="H180" s="193" t="s">
        <v>2789</v>
      </c>
      <c r="I180" s="193" t="s">
        <v>43</v>
      </c>
      <c r="J180" s="193"/>
      <c r="K180" s="193" t="s">
        <v>2786</v>
      </c>
      <c r="L180" s="193">
        <v>2</v>
      </c>
      <c r="M180" s="193">
        <v>0</v>
      </c>
      <c r="N180" s="193">
        <v>2</v>
      </c>
      <c r="O180" s="193">
        <v>2</v>
      </c>
      <c r="P180" s="193">
        <v>2</v>
      </c>
      <c r="Q180" s="193">
        <v>0</v>
      </c>
      <c r="R180" s="193">
        <v>0</v>
      </c>
      <c r="S180" s="193">
        <v>0</v>
      </c>
      <c r="T180" s="193">
        <v>0</v>
      </c>
      <c r="U180" s="193"/>
      <c r="V180" s="193">
        <v>2</v>
      </c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4"/>
      <c r="AK180" s="194"/>
      <c r="AL180" s="194"/>
      <c r="AM180" s="194"/>
      <c r="AN180" s="194"/>
      <c r="AO180" s="194"/>
    </row>
    <row r="181" spans="1:41" s="225" customFormat="1" x14ac:dyDescent="0.25">
      <c r="A181" s="193">
        <v>1.21</v>
      </c>
      <c r="B181" s="193" t="s">
        <v>48</v>
      </c>
      <c r="C181" s="193" t="s">
        <v>41</v>
      </c>
      <c r="D181" s="193">
        <v>2143</v>
      </c>
      <c r="E181" s="193" t="s">
        <v>3215</v>
      </c>
      <c r="F181" s="193"/>
      <c r="G181" s="193" t="s">
        <v>3216</v>
      </c>
      <c r="H181" s="193" t="s">
        <v>2774</v>
      </c>
      <c r="I181" s="193" t="s">
        <v>43</v>
      </c>
      <c r="J181" s="193"/>
      <c r="K181" s="193" t="s">
        <v>2775</v>
      </c>
      <c r="L181" s="193">
        <v>1</v>
      </c>
      <c r="M181" s="193">
        <v>0</v>
      </c>
      <c r="N181" s="193">
        <v>1</v>
      </c>
      <c r="O181" s="193">
        <v>1</v>
      </c>
      <c r="P181" s="193">
        <v>1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1</v>
      </c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4"/>
      <c r="AK181" s="194"/>
      <c r="AL181" s="194"/>
      <c r="AM181" s="194"/>
      <c r="AN181" s="194"/>
      <c r="AO181" s="194"/>
    </row>
    <row r="182" spans="1:41" s="225" customFormat="1" x14ac:dyDescent="0.25">
      <c r="A182" s="193">
        <v>1.21</v>
      </c>
      <c r="B182" s="193" t="s">
        <v>48</v>
      </c>
      <c r="C182" s="193" t="s">
        <v>41</v>
      </c>
      <c r="D182" s="193">
        <v>2144</v>
      </c>
      <c r="E182" s="193" t="s">
        <v>3217</v>
      </c>
      <c r="F182" s="193"/>
      <c r="G182" s="193" t="s">
        <v>3218</v>
      </c>
      <c r="H182" s="193" t="s">
        <v>2774</v>
      </c>
      <c r="I182" s="193" t="s">
        <v>43</v>
      </c>
      <c r="J182" s="193"/>
      <c r="K182" s="193" t="s">
        <v>2775</v>
      </c>
      <c r="L182" s="193">
        <v>1</v>
      </c>
      <c r="M182" s="193">
        <v>0</v>
      </c>
      <c r="N182" s="193">
        <v>1</v>
      </c>
      <c r="O182" s="193">
        <v>1</v>
      </c>
      <c r="P182" s="193">
        <v>1</v>
      </c>
      <c r="Q182" s="193">
        <v>0</v>
      </c>
      <c r="R182" s="193">
        <v>0</v>
      </c>
      <c r="S182" s="193">
        <v>0</v>
      </c>
      <c r="T182" s="193">
        <v>0</v>
      </c>
      <c r="U182" s="193"/>
      <c r="V182" s="193">
        <v>1</v>
      </c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4"/>
      <c r="AK182" s="194"/>
      <c r="AL182" s="194"/>
      <c r="AM182" s="194"/>
      <c r="AN182" s="194"/>
      <c r="AO182" s="194"/>
    </row>
    <row r="183" spans="1:41" s="225" customFormat="1" x14ac:dyDescent="0.25">
      <c r="A183" s="193">
        <v>1.21</v>
      </c>
      <c r="B183" s="193" t="s">
        <v>48</v>
      </c>
      <c r="C183" s="193" t="s">
        <v>41</v>
      </c>
      <c r="D183" s="193">
        <v>2153</v>
      </c>
      <c r="E183" s="193" t="s">
        <v>3227</v>
      </c>
      <c r="F183" s="193"/>
      <c r="G183" s="193" t="s">
        <v>3228</v>
      </c>
      <c r="H183" s="193" t="s">
        <v>2774</v>
      </c>
      <c r="I183" s="193" t="s">
        <v>43</v>
      </c>
      <c r="J183" s="193"/>
      <c r="K183" s="193" t="s">
        <v>2775</v>
      </c>
      <c r="L183" s="193">
        <v>1</v>
      </c>
      <c r="M183" s="193">
        <v>0</v>
      </c>
      <c r="N183" s="193">
        <v>1</v>
      </c>
      <c r="O183" s="193">
        <v>1</v>
      </c>
      <c r="P183" s="193">
        <v>1</v>
      </c>
      <c r="Q183" s="193">
        <v>0</v>
      </c>
      <c r="R183" s="193">
        <v>0</v>
      </c>
      <c r="S183" s="193">
        <v>0</v>
      </c>
      <c r="T183" s="193">
        <v>0</v>
      </c>
      <c r="U183" s="193"/>
      <c r="V183" s="193">
        <v>1</v>
      </c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4"/>
      <c r="AK183" s="194"/>
      <c r="AL183" s="194"/>
      <c r="AM183" s="194"/>
      <c r="AN183" s="194"/>
      <c r="AO183" s="194"/>
    </row>
    <row r="184" spans="1:41" s="225" customFormat="1" x14ac:dyDescent="0.25">
      <c r="A184" s="193">
        <v>1.21</v>
      </c>
      <c r="B184" s="193" t="s">
        <v>48</v>
      </c>
      <c r="C184" s="193" t="s">
        <v>41</v>
      </c>
      <c r="D184" s="193">
        <v>2180</v>
      </c>
      <c r="E184" s="193" t="s">
        <v>3311</v>
      </c>
      <c r="F184" s="193"/>
      <c r="G184" s="193" t="s">
        <v>3312</v>
      </c>
      <c r="H184" s="193" t="s">
        <v>3060</v>
      </c>
      <c r="I184" s="193" t="s">
        <v>43</v>
      </c>
      <c r="J184" s="193"/>
      <c r="K184" s="193" t="s">
        <v>2827</v>
      </c>
      <c r="L184" s="193">
        <v>1</v>
      </c>
      <c r="M184" s="193">
        <v>0</v>
      </c>
      <c r="N184" s="193">
        <v>1</v>
      </c>
      <c r="O184" s="193">
        <v>1</v>
      </c>
      <c r="P184" s="193">
        <v>1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1</v>
      </c>
      <c r="W184" s="193">
        <v>0</v>
      </c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4"/>
      <c r="AK184" s="194"/>
      <c r="AL184" s="194"/>
      <c r="AM184" s="194"/>
      <c r="AN184" s="194"/>
      <c r="AO184" s="194"/>
    </row>
    <row r="185" spans="1:41" s="225" customFormat="1" x14ac:dyDescent="0.25">
      <c r="A185" s="193">
        <v>1.21</v>
      </c>
      <c r="B185" s="193" t="s">
        <v>48</v>
      </c>
      <c r="C185" s="193" t="s">
        <v>41</v>
      </c>
      <c r="D185" s="193">
        <v>2183</v>
      </c>
      <c r="E185" s="193" t="s">
        <v>3315</v>
      </c>
      <c r="F185" s="193"/>
      <c r="G185" s="193" t="s">
        <v>3316</v>
      </c>
      <c r="H185" s="193" t="s">
        <v>3060</v>
      </c>
      <c r="I185" s="193" t="s">
        <v>43</v>
      </c>
      <c r="J185" s="193"/>
      <c r="K185" s="193" t="s">
        <v>2827</v>
      </c>
      <c r="L185" s="193">
        <v>2</v>
      </c>
      <c r="M185" s="193">
        <v>0</v>
      </c>
      <c r="N185" s="193">
        <v>2</v>
      </c>
      <c r="O185" s="193">
        <v>2</v>
      </c>
      <c r="P185" s="193">
        <v>2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2</v>
      </c>
      <c r="W185" s="193">
        <v>0</v>
      </c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4"/>
      <c r="AK185" s="194"/>
      <c r="AL185" s="194"/>
      <c r="AM185" s="194"/>
      <c r="AN185" s="194"/>
      <c r="AO185" s="194"/>
    </row>
    <row r="186" spans="1:41" s="225" customFormat="1" x14ac:dyDescent="0.25">
      <c r="A186" s="193">
        <v>1.21</v>
      </c>
      <c r="B186" s="193" t="s">
        <v>48</v>
      </c>
      <c r="C186" s="193"/>
      <c r="D186" s="193">
        <v>2195</v>
      </c>
      <c r="E186" s="193" t="s">
        <v>3331</v>
      </c>
      <c r="F186" s="193"/>
      <c r="G186" s="193" t="s">
        <v>3332</v>
      </c>
      <c r="H186" s="193" t="s">
        <v>2819</v>
      </c>
      <c r="I186" s="193" t="s">
        <v>43</v>
      </c>
      <c r="J186" s="193"/>
      <c r="K186" s="193" t="s">
        <v>2775</v>
      </c>
      <c r="L186" s="193">
        <v>2</v>
      </c>
      <c r="M186" s="193">
        <v>0</v>
      </c>
      <c r="N186" s="193">
        <v>2</v>
      </c>
      <c r="O186" s="193">
        <v>2</v>
      </c>
      <c r="P186" s="193">
        <v>2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2</v>
      </c>
      <c r="W186" s="193">
        <v>0</v>
      </c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4"/>
      <c r="AK186" s="194"/>
      <c r="AL186" s="194"/>
      <c r="AM186" s="194"/>
      <c r="AN186" s="194"/>
      <c r="AO186" s="194"/>
    </row>
    <row r="187" spans="1:41" s="225" customFormat="1" x14ac:dyDescent="0.25">
      <c r="A187" s="193">
        <v>1.21</v>
      </c>
      <c r="B187" s="193" t="s">
        <v>48</v>
      </c>
      <c r="C187" s="193" t="s">
        <v>41</v>
      </c>
      <c r="D187" s="193">
        <v>2201</v>
      </c>
      <c r="E187" s="193" t="s">
        <v>3337</v>
      </c>
      <c r="F187" s="193"/>
      <c r="G187" s="193" t="s">
        <v>3338</v>
      </c>
      <c r="H187" s="193" t="s">
        <v>2778</v>
      </c>
      <c r="I187" s="193" t="s">
        <v>43</v>
      </c>
      <c r="J187" s="193"/>
      <c r="K187" s="193" t="s">
        <v>45</v>
      </c>
      <c r="L187" s="193">
        <v>1</v>
      </c>
      <c r="M187" s="193">
        <v>0</v>
      </c>
      <c r="N187" s="193">
        <v>1</v>
      </c>
      <c r="O187" s="193">
        <v>1</v>
      </c>
      <c r="P187" s="193">
        <v>1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1</v>
      </c>
      <c r="W187" s="193">
        <v>0</v>
      </c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4"/>
      <c r="AK187" s="194"/>
      <c r="AL187" s="194"/>
      <c r="AM187" s="194"/>
      <c r="AN187" s="194"/>
      <c r="AO187" s="194"/>
    </row>
    <row r="188" spans="1:41" s="225" customFormat="1" x14ac:dyDescent="0.25">
      <c r="A188" s="193">
        <v>1.21</v>
      </c>
      <c r="B188" s="193" t="s">
        <v>48</v>
      </c>
      <c r="C188" s="193" t="s">
        <v>41</v>
      </c>
      <c r="D188" s="193">
        <v>2202</v>
      </c>
      <c r="E188" s="193" t="s">
        <v>3339</v>
      </c>
      <c r="F188" s="193"/>
      <c r="G188" s="193" t="s">
        <v>3340</v>
      </c>
      <c r="H188" s="193" t="s">
        <v>2778</v>
      </c>
      <c r="I188" s="193" t="s">
        <v>43</v>
      </c>
      <c r="J188" s="193"/>
      <c r="K188" s="193" t="s">
        <v>45</v>
      </c>
      <c r="L188" s="193">
        <v>4</v>
      </c>
      <c r="M188" s="193">
        <v>0</v>
      </c>
      <c r="N188" s="193">
        <v>4</v>
      </c>
      <c r="O188" s="193">
        <v>4</v>
      </c>
      <c r="P188" s="193">
        <v>4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4</v>
      </c>
      <c r="W188" s="193">
        <v>0</v>
      </c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4"/>
      <c r="AK188" s="194"/>
      <c r="AL188" s="194"/>
      <c r="AM188" s="194"/>
      <c r="AN188" s="194"/>
      <c r="AO188" s="194"/>
    </row>
    <row r="189" spans="1:41" s="225" customFormat="1" x14ac:dyDescent="0.25">
      <c r="A189" s="193">
        <v>1.21</v>
      </c>
      <c r="B189" s="193" t="s">
        <v>48</v>
      </c>
      <c r="C189" s="193" t="s">
        <v>41</v>
      </c>
      <c r="D189" s="193">
        <v>2205</v>
      </c>
      <c r="E189" s="193" t="s">
        <v>3344</v>
      </c>
      <c r="F189" s="193"/>
      <c r="G189" s="193" t="s">
        <v>3345</v>
      </c>
      <c r="H189" s="193" t="s">
        <v>2778</v>
      </c>
      <c r="I189" s="193" t="s">
        <v>43</v>
      </c>
      <c r="J189" s="193"/>
      <c r="K189" s="193" t="s">
        <v>45</v>
      </c>
      <c r="L189" s="193">
        <v>1</v>
      </c>
      <c r="M189" s="193">
        <v>0</v>
      </c>
      <c r="N189" s="193">
        <v>1</v>
      </c>
      <c r="O189" s="193">
        <v>1</v>
      </c>
      <c r="P189" s="193">
        <v>1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1</v>
      </c>
      <c r="W189" s="193">
        <v>0</v>
      </c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4"/>
      <c r="AK189" s="194"/>
      <c r="AL189" s="194"/>
      <c r="AM189" s="194"/>
      <c r="AN189" s="194"/>
      <c r="AO189" s="194"/>
    </row>
    <row r="190" spans="1:41" s="225" customFormat="1" x14ac:dyDescent="0.25">
      <c r="A190" s="193">
        <v>1.21</v>
      </c>
      <c r="B190" s="193" t="s">
        <v>48</v>
      </c>
      <c r="C190" s="193" t="s">
        <v>41</v>
      </c>
      <c r="D190" s="193">
        <v>2206</v>
      </c>
      <c r="E190" s="193" t="s">
        <v>3346</v>
      </c>
      <c r="F190" s="193"/>
      <c r="G190" s="193" t="s">
        <v>2999</v>
      </c>
      <c r="H190" s="193" t="s">
        <v>2778</v>
      </c>
      <c r="I190" s="193" t="s">
        <v>43</v>
      </c>
      <c r="J190" s="193"/>
      <c r="K190" s="193" t="s">
        <v>45</v>
      </c>
      <c r="L190" s="193">
        <v>1</v>
      </c>
      <c r="M190" s="193">
        <v>0</v>
      </c>
      <c r="N190" s="193">
        <v>1</v>
      </c>
      <c r="O190" s="193">
        <v>1</v>
      </c>
      <c r="P190" s="193">
        <v>1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1</v>
      </c>
      <c r="W190" s="193">
        <v>0</v>
      </c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4"/>
      <c r="AK190" s="194"/>
      <c r="AL190" s="194"/>
      <c r="AM190" s="194"/>
      <c r="AN190" s="194"/>
      <c r="AO190" s="194"/>
    </row>
    <row r="191" spans="1:41" s="225" customFormat="1" x14ac:dyDescent="0.25">
      <c r="A191" s="193">
        <v>1.21</v>
      </c>
      <c r="B191" s="193" t="s">
        <v>48</v>
      </c>
      <c r="C191" s="193" t="s">
        <v>41</v>
      </c>
      <c r="D191" s="193">
        <v>2208</v>
      </c>
      <c r="E191" s="193" t="s">
        <v>3349</v>
      </c>
      <c r="F191" s="193"/>
      <c r="G191" s="193" t="s">
        <v>3350</v>
      </c>
      <c r="H191" s="193" t="s">
        <v>2852</v>
      </c>
      <c r="I191" s="193" t="s">
        <v>43</v>
      </c>
      <c r="J191" s="193"/>
      <c r="K191" s="193" t="s">
        <v>2827</v>
      </c>
      <c r="L191" s="193">
        <v>1</v>
      </c>
      <c r="M191" s="193">
        <v>0</v>
      </c>
      <c r="N191" s="193">
        <v>1</v>
      </c>
      <c r="O191" s="193">
        <v>1</v>
      </c>
      <c r="P191" s="193">
        <v>1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1</v>
      </c>
      <c r="W191" s="193">
        <v>0</v>
      </c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94"/>
      <c r="AL191" s="194"/>
      <c r="AM191" s="194"/>
      <c r="AN191" s="194"/>
      <c r="AO191" s="194"/>
    </row>
    <row r="192" spans="1:41" s="225" customFormat="1" x14ac:dyDescent="0.25">
      <c r="A192" s="193">
        <v>1.21</v>
      </c>
      <c r="B192" s="193" t="s">
        <v>48</v>
      </c>
      <c r="C192" s="193" t="s">
        <v>41</v>
      </c>
      <c r="D192" s="193">
        <v>2209</v>
      </c>
      <c r="E192" s="193" t="s">
        <v>3351</v>
      </c>
      <c r="F192" s="193"/>
      <c r="G192" s="193" t="s">
        <v>3352</v>
      </c>
      <c r="H192" s="193" t="s">
        <v>2852</v>
      </c>
      <c r="I192" s="193" t="s">
        <v>43</v>
      </c>
      <c r="J192" s="193"/>
      <c r="K192" s="193" t="s">
        <v>2827</v>
      </c>
      <c r="L192" s="193">
        <v>1</v>
      </c>
      <c r="M192" s="193">
        <v>0</v>
      </c>
      <c r="N192" s="193">
        <v>1</v>
      </c>
      <c r="O192" s="193">
        <v>1</v>
      </c>
      <c r="P192" s="193">
        <v>1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1</v>
      </c>
      <c r="W192" s="193">
        <v>0</v>
      </c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4"/>
      <c r="AK192" s="194"/>
      <c r="AL192" s="194"/>
      <c r="AM192" s="194"/>
      <c r="AN192" s="194"/>
      <c r="AO192" s="194"/>
    </row>
    <row r="193" spans="1:41" s="225" customFormat="1" x14ac:dyDescent="0.25">
      <c r="A193" s="193">
        <v>1.21</v>
      </c>
      <c r="B193" s="193" t="s">
        <v>48</v>
      </c>
      <c r="C193" s="193" t="s">
        <v>41</v>
      </c>
      <c r="D193" s="193">
        <v>2228</v>
      </c>
      <c r="E193" s="193" t="s">
        <v>3376</v>
      </c>
      <c r="F193" s="193"/>
      <c r="G193" s="193" t="s">
        <v>3228</v>
      </c>
      <c r="H193" s="193" t="s">
        <v>2774</v>
      </c>
      <c r="I193" s="193" t="s">
        <v>43</v>
      </c>
      <c r="J193" s="193"/>
      <c r="K193" s="193" t="s">
        <v>2775</v>
      </c>
      <c r="L193" s="193">
        <v>1</v>
      </c>
      <c r="M193" s="193">
        <v>0</v>
      </c>
      <c r="N193" s="193">
        <v>1</v>
      </c>
      <c r="O193" s="193">
        <v>1</v>
      </c>
      <c r="P193" s="193">
        <v>1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1</v>
      </c>
      <c r="W193" s="193">
        <v>0</v>
      </c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4"/>
      <c r="AK193" s="194"/>
      <c r="AL193" s="194"/>
      <c r="AM193" s="194"/>
      <c r="AN193" s="194"/>
      <c r="AO193" s="194"/>
    </row>
    <row r="194" spans="1:41" s="225" customFormat="1" x14ac:dyDescent="0.25">
      <c r="A194" s="193">
        <v>1.21</v>
      </c>
      <c r="B194" s="193" t="s">
        <v>48</v>
      </c>
      <c r="C194" s="193" t="s">
        <v>41</v>
      </c>
      <c r="D194" s="193">
        <v>2229</v>
      </c>
      <c r="E194" s="193" t="s">
        <v>3377</v>
      </c>
      <c r="F194" s="193"/>
      <c r="G194" s="193" t="s">
        <v>3378</v>
      </c>
      <c r="H194" s="193" t="s">
        <v>2774</v>
      </c>
      <c r="I194" s="193" t="s">
        <v>43</v>
      </c>
      <c r="J194" s="193"/>
      <c r="K194" s="193" t="s">
        <v>2775</v>
      </c>
      <c r="L194" s="193">
        <v>2</v>
      </c>
      <c r="M194" s="193">
        <v>0</v>
      </c>
      <c r="N194" s="193">
        <v>2</v>
      </c>
      <c r="O194" s="193">
        <v>2</v>
      </c>
      <c r="P194" s="193">
        <v>2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2</v>
      </c>
      <c r="W194" s="193">
        <v>0</v>
      </c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4"/>
      <c r="AK194" s="194"/>
      <c r="AL194" s="194"/>
      <c r="AM194" s="194"/>
      <c r="AN194" s="194"/>
      <c r="AO194" s="194"/>
    </row>
    <row r="195" spans="1:41" s="225" customFormat="1" x14ac:dyDescent="0.25">
      <c r="A195" s="193">
        <v>1.21</v>
      </c>
      <c r="B195" s="193" t="s">
        <v>48</v>
      </c>
      <c r="C195" s="193" t="s">
        <v>41</v>
      </c>
      <c r="D195" s="193">
        <v>2232</v>
      </c>
      <c r="E195" s="193" t="s">
        <v>3380</v>
      </c>
      <c r="F195" s="193"/>
      <c r="G195" s="193" t="s">
        <v>3381</v>
      </c>
      <c r="H195" s="193" t="s">
        <v>2774</v>
      </c>
      <c r="I195" s="193" t="s">
        <v>43</v>
      </c>
      <c r="J195" s="193"/>
      <c r="K195" s="193" t="s">
        <v>2775</v>
      </c>
      <c r="L195" s="193">
        <v>3</v>
      </c>
      <c r="M195" s="193">
        <v>0</v>
      </c>
      <c r="N195" s="193">
        <v>3</v>
      </c>
      <c r="O195" s="193">
        <v>3</v>
      </c>
      <c r="P195" s="193">
        <v>3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3</v>
      </c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4"/>
      <c r="AK195" s="194"/>
      <c r="AL195" s="194"/>
      <c r="AM195" s="194"/>
      <c r="AN195" s="194"/>
      <c r="AO195" s="194"/>
    </row>
    <row r="196" spans="1:41" s="225" customFormat="1" x14ac:dyDescent="0.25">
      <c r="A196" s="193">
        <v>1.21</v>
      </c>
      <c r="B196" s="193" t="s">
        <v>48</v>
      </c>
      <c r="C196" s="193" t="s">
        <v>41</v>
      </c>
      <c r="D196" s="193">
        <v>2242</v>
      </c>
      <c r="E196" s="193" t="s">
        <v>3390</v>
      </c>
      <c r="F196" s="193"/>
      <c r="G196" s="193" t="s">
        <v>3391</v>
      </c>
      <c r="H196" s="193" t="s">
        <v>2774</v>
      </c>
      <c r="I196" s="193" t="s">
        <v>43</v>
      </c>
      <c r="J196" s="193"/>
      <c r="K196" s="193" t="s">
        <v>2775</v>
      </c>
      <c r="L196" s="193">
        <v>1</v>
      </c>
      <c r="M196" s="193">
        <v>0</v>
      </c>
      <c r="N196" s="193">
        <v>1</v>
      </c>
      <c r="O196" s="193">
        <v>1</v>
      </c>
      <c r="P196" s="193">
        <v>1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1</v>
      </c>
      <c r="W196" s="193">
        <v>0</v>
      </c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4"/>
      <c r="AK196" s="194"/>
      <c r="AL196" s="194"/>
      <c r="AM196" s="194"/>
      <c r="AN196" s="194"/>
      <c r="AO196" s="194"/>
    </row>
    <row r="197" spans="1:41" s="225" customFormat="1" x14ac:dyDescent="0.25">
      <c r="A197" s="193">
        <v>1.22</v>
      </c>
      <c r="B197" s="193" t="s">
        <v>48</v>
      </c>
      <c r="C197" s="193" t="s">
        <v>41</v>
      </c>
      <c r="D197" s="193">
        <v>1256.19</v>
      </c>
      <c r="E197" s="193" t="s">
        <v>2798</v>
      </c>
      <c r="F197" s="193" t="s">
        <v>2799</v>
      </c>
      <c r="G197" s="193" t="s">
        <v>2800</v>
      </c>
      <c r="H197" s="193" t="s">
        <v>2789</v>
      </c>
      <c r="I197" s="193" t="s">
        <v>43</v>
      </c>
      <c r="J197" s="193"/>
      <c r="K197" s="193" t="s">
        <v>2786</v>
      </c>
      <c r="L197" s="193">
        <v>184</v>
      </c>
      <c r="M197" s="193">
        <v>0</v>
      </c>
      <c r="N197" s="193">
        <v>184</v>
      </c>
      <c r="O197" s="193">
        <v>28</v>
      </c>
      <c r="P197" s="193">
        <v>183</v>
      </c>
      <c r="Q197" s="193">
        <v>50</v>
      </c>
      <c r="R197" s="193">
        <v>5</v>
      </c>
      <c r="S197" s="193">
        <v>42</v>
      </c>
      <c r="T197" s="193">
        <v>7</v>
      </c>
      <c r="U197" s="193">
        <v>51</v>
      </c>
      <c r="V197" s="193">
        <v>28</v>
      </c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94"/>
      <c r="AL197" s="194"/>
      <c r="AM197" s="194"/>
      <c r="AN197" s="194"/>
      <c r="AO197" s="194"/>
    </row>
    <row r="198" spans="1:41" s="225" customFormat="1" x14ac:dyDescent="0.25">
      <c r="A198" s="193">
        <v>1.22</v>
      </c>
      <c r="B198" s="193" t="s">
        <v>48</v>
      </c>
      <c r="C198" s="193" t="s">
        <v>41</v>
      </c>
      <c r="D198" s="193">
        <v>1256.22</v>
      </c>
      <c r="E198" s="193" t="s">
        <v>2805</v>
      </c>
      <c r="F198" s="193"/>
      <c r="G198" s="193" t="s">
        <v>2806</v>
      </c>
      <c r="H198" s="193" t="s">
        <v>2789</v>
      </c>
      <c r="I198" s="193" t="s">
        <v>43</v>
      </c>
      <c r="J198" s="193"/>
      <c r="K198" s="193" t="s">
        <v>2786</v>
      </c>
      <c r="L198" s="193">
        <v>130</v>
      </c>
      <c r="M198" s="193">
        <v>0</v>
      </c>
      <c r="N198" s="193">
        <v>130</v>
      </c>
      <c r="O198" s="193">
        <v>15</v>
      </c>
      <c r="P198" s="193">
        <v>130</v>
      </c>
      <c r="Q198" s="193">
        <v>0</v>
      </c>
      <c r="R198" s="193">
        <v>0</v>
      </c>
      <c r="S198" s="193">
        <v>0</v>
      </c>
      <c r="T198" s="193">
        <v>40</v>
      </c>
      <c r="U198" s="193">
        <v>75</v>
      </c>
      <c r="V198" s="193">
        <v>15</v>
      </c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4"/>
      <c r="AK198" s="194"/>
      <c r="AL198" s="194"/>
      <c r="AM198" s="194"/>
      <c r="AN198" s="194"/>
      <c r="AO198" s="194"/>
    </row>
    <row r="199" spans="1:41" s="225" customFormat="1" x14ac:dyDescent="0.25">
      <c r="A199" s="193">
        <v>1.22</v>
      </c>
      <c r="B199" s="193" t="s">
        <v>48</v>
      </c>
      <c r="C199" s="193" t="s">
        <v>41</v>
      </c>
      <c r="D199" s="193">
        <v>1256.23</v>
      </c>
      <c r="E199" s="193" t="s">
        <v>2807</v>
      </c>
      <c r="F199" s="193" t="s">
        <v>42</v>
      </c>
      <c r="G199" s="193" t="s">
        <v>2808</v>
      </c>
      <c r="H199" s="193" t="s">
        <v>2789</v>
      </c>
      <c r="I199" s="193" t="s">
        <v>43</v>
      </c>
      <c r="J199" s="193"/>
      <c r="K199" s="193" t="s">
        <v>2786</v>
      </c>
      <c r="L199" s="193">
        <v>120</v>
      </c>
      <c r="M199" s="193">
        <v>0</v>
      </c>
      <c r="N199" s="193">
        <v>120</v>
      </c>
      <c r="O199" s="193">
        <v>28</v>
      </c>
      <c r="P199" s="193">
        <v>120</v>
      </c>
      <c r="Q199" s="193">
        <v>0</v>
      </c>
      <c r="R199" s="193">
        <v>0</v>
      </c>
      <c r="S199" s="193">
        <v>0</v>
      </c>
      <c r="T199" s="193">
        <v>46</v>
      </c>
      <c r="U199" s="193">
        <v>46</v>
      </c>
      <c r="V199" s="193">
        <v>28</v>
      </c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4"/>
      <c r="AK199" s="194"/>
      <c r="AL199" s="194"/>
      <c r="AM199" s="194"/>
      <c r="AN199" s="194"/>
      <c r="AO199" s="194"/>
    </row>
    <row r="200" spans="1:41" s="225" customFormat="1" x14ac:dyDescent="0.25">
      <c r="A200" s="193">
        <v>1.22</v>
      </c>
      <c r="B200" s="193" t="s">
        <v>48</v>
      </c>
      <c r="C200" s="193" t="s">
        <v>41</v>
      </c>
      <c r="D200" s="193">
        <v>1256.27</v>
      </c>
      <c r="E200" s="193" t="s">
        <v>2813</v>
      </c>
      <c r="F200" s="193" t="s">
        <v>42</v>
      </c>
      <c r="G200" s="193" t="s">
        <v>2814</v>
      </c>
      <c r="H200" s="193" t="s">
        <v>2789</v>
      </c>
      <c r="I200" s="193" t="s">
        <v>43</v>
      </c>
      <c r="J200" s="193"/>
      <c r="K200" s="193" t="s">
        <v>2786</v>
      </c>
      <c r="L200" s="193">
        <v>55</v>
      </c>
      <c r="M200" s="193">
        <v>0</v>
      </c>
      <c r="N200" s="193">
        <v>55</v>
      </c>
      <c r="O200" s="193">
        <v>15</v>
      </c>
      <c r="P200" s="193">
        <v>55</v>
      </c>
      <c r="Q200" s="193">
        <v>0</v>
      </c>
      <c r="R200" s="193">
        <v>0</v>
      </c>
      <c r="S200" s="193">
        <v>0</v>
      </c>
      <c r="T200" s="193">
        <v>0</v>
      </c>
      <c r="U200" s="193">
        <v>40</v>
      </c>
      <c r="V200" s="193">
        <v>15</v>
      </c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4"/>
      <c r="AK200" s="194"/>
      <c r="AL200" s="194"/>
      <c r="AM200" s="194"/>
      <c r="AN200" s="194"/>
      <c r="AO200" s="194"/>
    </row>
    <row r="201" spans="1:41" s="225" customFormat="1" x14ac:dyDescent="0.25">
      <c r="A201" s="193">
        <v>1.22</v>
      </c>
      <c r="B201" s="193" t="s">
        <v>48</v>
      </c>
      <c r="C201" s="193" t="s">
        <v>41</v>
      </c>
      <c r="D201" s="193">
        <v>1419</v>
      </c>
      <c r="E201" s="193" t="s">
        <v>2822</v>
      </c>
      <c r="F201" s="193"/>
      <c r="G201" s="193" t="s">
        <v>2823</v>
      </c>
      <c r="H201" s="193" t="s">
        <v>2774</v>
      </c>
      <c r="I201" s="193" t="s">
        <v>43</v>
      </c>
      <c r="J201" s="193"/>
      <c r="K201" s="193" t="s">
        <v>2775</v>
      </c>
      <c r="L201" s="193">
        <v>5</v>
      </c>
      <c r="M201" s="193">
        <v>0</v>
      </c>
      <c r="N201" s="193">
        <v>5</v>
      </c>
      <c r="O201" s="193">
        <v>4</v>
      </c>
      <c r="P201" s="193">
        <v>5</v>
      </c>
      <c r="Q201" s="193">
        <v>0</v>
      </c>
      <c r="R201" s="193">
        <v>0</v>
      </c>
      <c r="S201" s="193">
        <v>1</v>
      </c>
      <c r="T201" s="193">
        <v>0</v>
      </c>
      <c r="U201" s="193">
        <v>0</v>
      </c>
      <c r="V201" s="193">
        <v>4</v>
      </c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4"/>
      <c r="AK201" s="194"/>
      <c r="AL201" s="194"/>
      <c r="AM201" s="194"/>
      <c r="AN201" s="194"/>
      <c r="AO201" s="194"/>
    </row>
    <row r="202" spans="1:41" s="225" customFormat="1" x14ac:dyDescent="0.25">
      <c r="A202" s="193">
        <v>1.22</v>
      </c>
      <c r="B202" s="193" t="s">
        <v>48</v>
      </c>
      <c r="C202" s="193" t="s">
        <v>41</v>
      </c>
      <c r="D202" s="193">
        <v>1925</v>
      </c>
      <c r="E202" s="193" t="s">
        <v>2967</v>
      </c>
      <c r="F202" s="193" t="s">
        <v>42</v>
      </c>
      <c r="G202" s="193" t="s">
        <v>2968</v>
      </c>
      <c r="H202" s="193" t="s">
        <v>2789</v>
      </c>
      <c r="I202" s="193" t="s">
        <v>43</v>
      </c>
      <c r="J202" s="193"/>
      <c r="K202" s="193" t="s">
        <v>2786</v>
      </c>
      <c r="L202" s="193">
        <v>49</v>
      </c>
      <c r="M202" s="193">
        <v>0</v>
      </c>
      <c r="N202" s="193">
        <v>48</v>
      </c>
      <c r="O202" s="193">
        <v>0</v>
      </c>
      <c r="P202" s="193">
        <v>49</v>
      </c>
      <c r="Q202" s="193">
        <v>0</v>
      </c>
      <c r="R202" s="193">
        <v>0</v>
      </c>
      <c r="S202" s="193">
        <v>0</v>
      </c>
      <c r="T202" s="193">
        <v>15</v>
      </c>
      <c r="U202" s="193">
        <v>33</v>
      </c>
      <c r="V202" s="193">
        <v>1</v>
      </c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4"/>
      <c r="AK202" s="194"/>
      <c r="AL202" s="194"/>
      <c r="AM202" s="194"/>
      <c r="AN202" s="194"/>
      <c r="AO202" s="194"/>
    </row>
    <row r="203" spans="1:41" s="225" customFormat="1" x14ac:dyDescent="0.25">
      <c r="A203" s="193">
        <v>1.22</v>
      </c>
      <c r="B203" s="193" t="s">
        <v>48</v>
      </c>
      <c r="C203" s="193" t="s">
        <v>41</v>
      </c>
      <c r="D203" s="193">
        <v>1932</v>
      </c>
      <c r="E203" s="193" t="s">
        <v>2972</v>
      </c>
      <c r="F203" s="193" t="s">
        <v>42</v>
      </c>
      <c r="G203" s="193" t="s">
        <v>2973</v>
      </c>
      <c r="H203" s="193" t="s">
        <v>2774</v>
      </c>
      <c r="I203" s="193" t="s">
        <v>43</v>
      </c>
      <c r="J203" s="193"/>
      <c r="K203" s="193" t="s">
        <v>2775</v>
      </c>
      <c r="L203" s="193">
        <v>254</v>
      </c>
      <c r="M203" s="193">
        <v>0</v>
      </c>
      <c r="N203" s="193">
        <v>254</v>
      </c>
      <c r="O203" s="193">
        <v>134</v>
      </c>
      <c r="P203" s="193">
        <v>254</v>
      </c>
      <c r="Q203" s="193">
        <v>0</v>
      </c>
      <c r="R203" s="193">
        <v>0</v>
      </c>
      <c r="S203" s="193">
        <v>0</v>
      </c>
      <c r="T203" s="193">
        <v>70</v>
      </c>
      <c r="U203" s="193">
        <v>50</v>
      </c>
      <c r="V203" s="193">
        <v>50</v>
      </c>
      <c r="W203" s="193">
        <v>50</v>
      </c>
      <c r="X203" s="193">
        <v>34</v>
      </c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4"/>
      <c r="AK203" s="194"/>
      <c r="AL203" s="194"/>
      <c r="AM203" s="194"/>
      <c r="AN203" s="194"/>
      <c r="AO203" s="194"/>
    </row>
    <row r="204" spans="1:41" s="225" customFormat="1" x14ac:dyDescent="0.25">
      <c r="A204" s="193">
        <v>1.22</v>
      </c>
      <c r="B204" s="193" t="s">
        <v>48</v>
      </c>
      <c r="C204" s="193" t="s">
        <v>2873</v>
      </c>
      <c r="D204" s="193">
        <v>1934</v>
      </c>
      <c r="E204" s="193" t="s">
        <v>2974</v>
      </c>
      <c r="F204" s="193"/>
      <c r="G204" s="193" t="s">
        <v>2975</v>
      </c>
      <c r="H204" s="193" t="s">
        <v>2870</v>
      </c>
      <c r="I204" s="193" t="s">
        <v>43</v>
      </c>
      <c r="J204" s="193"/>
      <c r="K204" s="193" t="s">
        <v>2859</v>
      </c>
      <c r="L204" s="193">
        <v>53</v>
      </c>
      <c r="M204" s="193">
        <v>0</v>
      </c>
      <c r="N204" s="193">
        <v>53</v>
      </c>
      <c r="O204" s="193">
        <v>27</v>
      </c>
      <c r="P204" s="193">
        <v>53</v>
      </c>
      <c r="Q204" s="193">
        <v>0</v>
      </c>
      <c r="R204" s="193">
        <v>0</v>
      </c>
      <c r="S204" s="193">
        <v>0</v>
      </c>
      <c r="T204" s="193">
        <v>0</v>
      </c>
      <c r="U204" s="193">
        <v>26</v>
      </c>
      <c r="V204" s="193">
        <v>27</v>
      </c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4"/>
      <c r="AK204" s="194"/>
      <c r="AL204" s="194"/>
      <c r="AM204" s="194"/>
      <c r="AN204" s="194"/>
      <c r="AO204" s="194"/>
    </row>
    <row r="205" spans="1:41" s="225" customFormat="1" x14ac:dyDescent="0.25">
      <c r="A205" s="193">
        <v>1.22</v>
      </c>
      <c r="B205" s="193" t="s">
        <v>48</v>
      </c>
      <c r="C205" s="193" t="s">
        <v>41</v>
      </c>
      <c r="D205" s="193">
        <v>1992</v>
      </c>
      <c r="E205" s="193" t="s">
        <v>3046</v>
      </c>
      <c r="F205" s="193"/>
      <c r="G205" s="193" t="s">
        <v>3047</v>
      </c>
      <c r="H205" s="193" t="s">
        <v>2774</v>
      </c>
      <c r="I205" s="193" t="s">
        <v>43</v>
      </c>
      <c r="J205" s="193"/>
      <c r="K205" s="193" t="s">
        <v>2775</v>
      </c>
      <c r="L205" s="193">
        <v>12</v>
      </c>
      <c r="M205" s="193">
        <v>0</v>
      </c>
      <c r="N205" s="193">
        <v>12</v>
      </c>
      <c r="O205" s="193">
        <v>12</v>
      </c>
      <c r="P205" s="193">
        <v>12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12</v>
      </c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4"/>
      <c r="AK205" s="194"/>
      <c r="AL205" s="194"/>
      <c r="AM205" s="194"/>
      <c r="AN205" s="194"/>
      <c r="AO205" s="194"/>
    </row>
    <row r="206" spans="1:41" s="225" customFormat="1" x14ac:dyDescent="0.25">
      <c r="A206" s="193">
        <v>1.22</v>
      </c>
      <c r="B206" s="193" t="s">
        <v>48</v>
      </c>
      <c r="C206" s="193" t="s">
        <v>41</v>
      </c>
      <c r="D206" s="193">
        <v>1993</v>
      </c>
      <c r="E206" s="193" t="s">
        <v>3048</v>
      </c>
      <c r="F206" s="193"/>
      <c r="G206" s="193" t="s">
        <v>3049</v>
      </c>
      <c r="H206" s="193" t="s">
        <v>2774</v>
      </c>
      <c r="I206" s="193" t="s">
        <v>43</v>
      </c>
      <c r="J206" s="193"/>
      <c r="K206" s="193" t="s">
        <v>2775</v>
      </c>
      <c r="L206" s="193">
        <v>37</v>
      </c>
      <c r="M206" s="193">
        <v>0</v>
      </c>
      <c r="N206" s="193">
        <v>37</v>
      </c>
      <c r="O206" s="193">
        <v>3</v>
      </c>
      <c r="P206" s="193">
        <v>37</v>
      </c>
      <c r="Q206" s="193">
        <v>0</v>
      </c>
      <c r="R206" s="193">
        <v>0</v>
      </c>
      <c r="S206" s="193">
        <v>20</v>
      </c>
      <c r="T206" s="193">
        <v>0</v>
      </c>
      <c r="U206" s="193">
        <v>14</v>
      </c>
      <c r="V206" s="193">
        <v>3</v>
      </c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4"/>
      <c r="AK206" s="194"/>
      <c r="AL206" s="194"/>
      <c r="AM206" s="194"/>
      <c r="AN206" s="194"/>
      <c r="AO206" s="194"/>
    </row>
    <row r="207" spans="1:41" s="225" customFormat="1" x14ac:dyDescent="0.25">
      <c r="A207" s="193">
        <v>1.22</v>
      </c>
      <c r="B207" s="193" t="s">
        <v>48</v>
      </c>
      <c r="C207" s="193" t="s">
        <v>41</v>
      </c>
      <c r="D207" s="193">
        <v>2123</v>
      </c>
      <c r="E207" s="193" t="s">
        <v>3182</v>
      </c>
      <c r="F207" s="193"/>
      <c r="G207" s="193" t="s">
        <v>3183</v>
      </c>
      <c r="H207" s="193" t="s">
        <v>2778</v>
      </c>
      <c r="I207" s="193" t="s">
        <v>43</v>
      </c>
      <c r="J207" s="193"/>
      <c r="K207" s="193" t="s">
        <v>45</v>
      </c>
      <c r="L207" s="193">
        <v>5</v>
      </c>
      <c r="M207" s="193">
        <v>0</v>
      </c>
      <c r="N207" s="193">
        <v>5</v>
      </c>
      <c r="O207" s="193">
        <v>1</v>
      </c>
      <c r="P207" s="193">
        <v>5</v>
      </c>
      <c r="Q207" s="193">
        <v>0</v>
      </c>
      <c r="R207" s="193">
        <v>0</v>
      </c>
      <c r="S207" s="193">
        <v>0</v>
      </c>
      <c r="T207" s="193">
        <v>0</v>
      </c>
      <c r="U207" s="193">
        <v>4</v>
      </c>
      <c r="V207" s="193">
        <v>1</v>
      </c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4"/>
      <c r="AK207" s="194"/>
      <c r="AL207" s="194"/>
      <c r="AM207" s="194"/>
      <c r="AN207" s="194"/>
      <c r="AO207" s="194"/>
    </row>
    <row r="208" spans="1:41" s="225" customFormat="1" x14ac:dyDescent="0.25">
      <c r="A208" s="193">
        <v>1.22</v>
      </c>
      <c r="B208" s="193" t="s">
        <v>48</v>
      </c>
      <c r="C208" s="193" t="s">
        <v>41</v>
      </c>
      <c r="D208" s="193">
        <v>2139</v>
      </c>
      <c r="E208" s="193" t="s">
        <v>3285</v>
      </c>
      <c r="F208" s="193"/>
      <c r="G208" s="193" t="s">
        <v>3286</v>
      </c>
      <c r="H208" s="193" t="s">
        <v>2778</v>
      </c>
      <c r="I208" s="193" t="s">
        <v>43</v>
      </c>
      <c r="J208" s="193"/>
      <c r="K208" s="193" t="s">
        <v>45</v>
      </c>
      <c r="L208" s="193">
        <v>6</v>
      </c>
      <c r="M208" s="193">
        <v>0</v>
      </c>
      <c r="N208" s="193">
        <v>6</v>
      </c>
      <c r="O208" s="193">
        <v>6</v>
      </c>
      <c r="P208" s="193">
        <v>6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6</v>
      </c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4"/>
      <c r="AK208" s="194"/>
      <c r="AL208" s="194"/>
      <c r="AM208" s="194"/>
      <c r="AN208" s="194"/>
      <c r="AO208" s="194"/>
    </row>
    <row r="209" spans="1:41" s="225" customFormat="1" x14ac:dyDescent="0.25">
      <c r="A209" s="193">
        <v>1.22</v>
      </c>
      <c r="B209" s="193" t="s">
        <v>48</v>
      </c>
      <c r="C209" s="193" t="s">
        <v>41</v>
      </c>
      <c r="D209" s="193">
        <v>2146</v>
      </c>
      <c r="E209" s="193" t="s">
        <v>3262</v>
      </c>
      <c r="F209" s="193"/>
      <c r="G209" s="193" t="s">
        <v>3263</v>
      </c>
      <c r="H209" s="193" t="s">
        <v>2774</v>
      </c>
      <c r="I209" s="193" t="s">
        <v>43</v>
      </c>
      <c r="J209" s="193"/>
      <c r="K209" s="193" t="s">
        <v>2775</v>
      </c>
      <c r="L209" s="193">
        <v>12</v>
      </c>
      <c r="M209" s="193">
        <v>0</v>
      </c>
      <c r="N209" s="193">
        <v>12</v>
      </c>
      <c r="O209" s="193">
        <v>12</v>
      </c>
      <c r="P209" s="193">
        <v>12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12</v>
      </c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4"/>
      <c r="AK209" s="194"/>
      <c r="AL209" s="194"/>
      <c r="AM209" s="194"/>
      <c r="AN209" s="194"/>
      <c r="AO209" s="194"/>
    </row>
    <row r="210" spans="1:41" s="225" customFormat="1" x14ac:dyDescent="0.25">
      <c r="A210" s="193">
        <v>1.22</v>
      </c>
      <c r="B210" s="193" t="s">
        <v>48</v>
      </c>
      <c r="C210" s="193" t="s">
        <v>41</v>
      </c>
      <c r="D210" s="193">
        <v>2154</v>
      </c>
      <c r="E210" s="193" t="s">
        <v>3229</v>
      </c>
      <c r="F210" s="193"/>
      <c r="G210" s="193" t="s">
        <v>3228</v>
      </c>
      <c r="H210" s="193" t="s">
        <v>2774</v>
      </c>
      <c r="I210" s="193" t="s">
        <v>43</v>
      </c>
      <c r="J210" s="193"/>
      <c r="K210" s="193" t="s">
        <v>2775</v>
      </c>
      <c r="L210" s="193">
        <v>11</v>
      </c>
      <c r="M210" s="193">
        <v>0</v>
      </c>
      <c r="N210" s="193">
        <v>11</v>
      </c>
      <c r="O210" s="193">
        <v>11</v>
      </c>
      <c r="P210" s="193">
        <v>11</v>
      </c>
      <c r="Q210" s="193">
        <v>0</v>
      </c>
      <c r="R210" s="193">
        <v>0</v>
      </c>
      <c r="S210" s="193">
        <v>0</v>
      </c>
      <c r="T210" s="193">
        <v>0</v>
      </c>
      <c r="U210" s="193"/>
      <c r="V210" s="193">
        <v>11</v>
      </c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4"/>
      <c r="AK210" s="194"/>
      <c r="AL210" s="194"/>
      <c r="AM210" s="194"/>
      <c r="AN210" s="194"/>
      <c r="AO210" s="194"/>
    </row>
    <row r="211" spans="1:41" s="225" customFormat="1" x14ac:dyDescent="0.25">
      <c r="A211" s="193">
        <v>1.22</v>
      </c>
      <c r="B211" s="193" t="s">
        <v>48</v>
      </c>
      <c r="C211" s="193" t="s">
        <v>41</v>
      </c>
      <c r="D211" s="193">
        <v>2169</v>
      </c>
      <c r="E211" s="193" t="s">
        <v>3261</v>
      </c>
      <c r="F211" s="193"/>
      <c r="G211" s="193" t="s">
        <v>3295</v>
      </c>
      <c r="H211" s="193" t="s">
        <v>2785</v>
      </c>
      <c r="I211" s="193" t="s">
        <v>43</v>
      </c>
      <c r="J211" s="193"/>
      <c r="K211" s="193" t="s">
        <v>2786</v>
      </c>
      <c r="L211" s="193">
        <v>13</v>
      </c>
      <c r="M211" s="193">
        <v>0</v>
      </c>
      <c r="N211" s="193">
        <v>13</v>
      </c>
      <c r="O211" s="193">
        <v>13</v>
      </c>
      <c r="P211" s="193">
        <v>13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13</v>
      </c>
      <c r="W211" s="193">
        <v>0</v>
      </c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4"/>
      <c r="AK211" s="194"/>
      <c r="AL211" s="194"/>
      <c r="AM211" s="194"/>
      <c r="AN211" s="194"/>
      <c r="AO211" s="194"/>
    </row>
    <row r="212" spans="1:41" s="225" customFormat="1" x14ac:dyDescent="0.25">
      <c r="A212" s="193">
        <v>1.22</v>
      </c>
      <c r="B212" s="193" t="s">
        <v>48</v>
      </c>
      <c r="C212" s="193" t="s">
        <v>41</v>
      </c>
      <c r="D212" s="193">
        <v>2174</v>
      </c>
      <c r="E212" s="193" t="s">
        <v>3151</v>
      </c>
      <c r="F212" s="193"/>
      <c r="G212" s="193" t="s">
        <v>3304</v>
      </c>
      <c r="H212" s="193" t="s">
        <v>2858</v>
      </c>
      <c r="I212" s="193" t="s">
        <v>43</v>
      </c>
      <c r="J212" s="193"/>
      <c r="K212" s="193" t="s">
        <v>2827</v>
      </c>
      <c r="L212" s="193">
        <v>9</v>
      </c>
      <c r="M212" s="193">
        <v>2</v>
      </c>
      <c r="N212" s="193">
        <v>7</v>
      </c>
      <c r="O212" s="193">
        <v>7</v>
      </c>
      <c r="P212" s="193">
        <v>7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7</v>
      </c>
      <c r="W212" s="193">
        <v>0</v>
      </c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4"/>
      <c r="AK212" s="194"/>
      <c r="AL212" s="194"/>
      <c r="AM212" s="194"/>
      <c r="AN212" s="194"/>
      <c r="AO212" s="194"/>
    </row>
    <row r="213" spans="1:41" s="225" customFormat="1" x14ac:dyDescent="0.25">
      <c r="A213" s="193">
        <v>1.22</v>
      </c>
      <c r="B213" s="193" t="s">
        <v>48</v>
      </c>
      <c r="C213" s="193" t="s">
        <v>41</v>
      </c>
      <c r="D213" s="193">
        <v>2193</v>
      </c>
      <c r="E213" s="193" t="s">
        <v>3259</v>
      </c>
      <c r="F213" s="193"/>
      <c r="G213" s="193" t="s">
        <v>3328</v>
      </c>
      <c r="H213" s="193" t="s">
        <v>2819</v>
      </c>
      <c r="I213" s="193" t="s">
        <v>43</v>
      </c>
      <c r="J213" s="193"/>
      <c r="K213" s="193" t="s">
        <v>2775</v>
      </c>
      <c r="L213" s="193">
        <v>5</v>
      </c>
      <c r="M213" s="193">
        <v>0</v>
      </c>
      <c r="N213" s="193">
        <v>5</v>
      </c>
      <c r="O213" s="193">
        <v>1</v>
      </c>
      <c r="P213" s="193">
        <v>5</v>
      </c>
      <c r="Q213" s="193">
        <v>0</v>
      </c>
      <c r="R213" s="193">
        <v>0</v>
      </c>
      <c r="S213" s="193">
        <v>0</v>
      </c>
      <c r="T213" s="193">
        <v>0</v>
      </c>
      <c r="U213" s="193">
        <v>4</v>
      </c>
      <c r="V213" s="193">
        <v>1</v>
      </c>
      <c r="W213" s="193">
        <v>0</v>
      </c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4"/>
      <c r="AK213" s="194"/>
      <c r="AL213" s="194"/>
      <c r="AM213" s="194"/>
      <c r="AN213" s="194"/>
      <c r="AO213" s="194"/>
    </row>
    <row r="214" spans="1:41" s="225" customFormat="1" x14ac:dyDescent="0.25">
      <c r="A214" s="193">
        <v>1.22</v>
      </c>
      <c r="B214" s="193" t="s">
        <v>48</v>
      </c>
      <c r="C214" s="193" t="s">
        <v>41</v>
      </c>
      <c r="D214" s="193">
        <v>2218</v>
      </c>
      <c r="E214" s="193" t="s">
        <v>3260</v>
      </c>
      <c r="F214" s="193"/>
      <c r="G214" s="193" t="s">
        <v>3363</v>
      </c>
      <c r="H214" s="193" t="s">
        <v>2830</v>
      </c>
      <c r="I214" s="193" t="s">
        <v>43</v>
      </c>
      <c r="J214" s="193"/>
      <c r="K214" s="193" t="s">
        <v>45</v>
      </c>
      <c r="L214" s="193">
        <v>9</v>
      </c>
      <c r="M214" s="193">
        <v>0</v>
      </c>
      <c r="N214" s="193">
        <v>9</v>
      </c>
      <c r="O214" s="193">
        <v>9</v>
      </c>
      <c r="P214" s="193">
        <v>9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9</v>
      </c>
      <c r="W214" s="193">
        <v>0</v>
      </c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4"/>
      <c r="AK214" s="194"/>
      <c r="AL214" s="194"/>
      <c r="AM214" s="194"/>
      <c r="AN214" s="194"/>
      <c r="AO214" s="194"/>
    </row>
    <row r="215" spans="1:41" s="225" customFormat="1" x14ac:dyDescent="0.25">
      <c r="A215" s="193">
        <v>1.22</v>
      </c>
      <c r="B215" s="193" t="s">
        <v>48</v>
      </c>
      <c r="C215" s="193" t="s">
        <v>41</v>
      </c>
      <c r="D215" s="193">
        <v>2235</v>
      </c>
      <c r="E215" s="193" t="s">
        <v>3264</v>
      </c>
      <c r="F215" s="193"/>
      <c r="G215" s="193" t="s">
        <v>3382</v>
      </c>
      <c r="H215" s="193" t="s">
        <v>2774</v>
      </c>
      <c r="I215" s="193" t="s">
        <v>43</v>
      </c>
      <c r="J215" s="193"/>
      <c r="K215" s="193" t="s">
        <v>2775</v>
      </c>
      <c r="L215" s="193">
        <v>15</v>
      </c>
      <c r="M215" s="193">
        <v>0</v>
      </c>
      <c r="N215" s="193">
        <v>15</v>
      </c>
      <c r="O215" s="193">
        <v>15</v>
      </c>
      <c r="P215" s="193">
        <v>15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15</v>
      </c>
      <c r="W215" s="193">
        <v>0</v>
      </c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4"/>
      <c r="AK215" s="194"/>
      <c r="AL215" s="194"/>
      <c r="AM215" s="194"/>
      <c r="AN215" s="194"/>
      <c r="AO215" s="194"/>
    </row>
    <row r="216" spans="1:41" s="225" customFormat="1" x14ac:dyDescent="0.25">
      <c r="A216" s="193">
        <v>1.22</v>
      </c>
      <c r="B216" s="193" t="s">
        <v>48</v>
      </c>
      <c r="C216" s="193" t="s">
        <v>41</v>
      </c>
      <c r="D216" s="193">
        <v>2244</v>
      </c>
      <c r="E216" s="193" t="s">
        <v>3392</v>
      </c>
      <c r="F216" s="193"/>
      <c r="G216" s="193" t="s">
        <v>3393</v>
      </c>
      <c r="H216" s="193" t="s">
        <v>2774</v>
      </c>
      <c r="I216" s="193" t="s">
        <v>43</v>
      </c>
      <c r="J216" s="193"/>
      <c r="K216" s="193" t="s">
        <v>2775</v>
      </c>
      <c r="L216" s="193">
        <v>22</v>
      </c>
      <c r="M216" s="193">
        <v>0</v>
      </c>
      <c r="N216" s="193">
        <v>22</v>
      </c>
      <c r="O216" s="193">
        <v>22</v>
      </c>
      <c r="P216" s="193">
        <v>22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22</v>
      </c>
      <c r="W216" s="193">
        <v>0</v>
      </c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4"/>
      <c r="AK216" s="194"/>
      <c r="AL216" s="194"/>
      <c r="AM216" s="194"/>
      <c r="AN216" s="194"/>
      <c r="AO216" s="194"/>
    </row>
    <row r="217" spans="1:41" s="225" customFormat="1" x14ac:dyDescent="0.25">
      <c r="A217" s="193">
        <v>1.31</v>
      </c>
      <c r="B217" s="193" t="s">
        <v>48</v>
      </c>
      <c r="C217" s="193" t="s">
        <v>41</v>
      </c>
      <c r="D217" s="193">
        <v>1738</v>
      </c>
      <c r="E217" s="193" t="s">
        <v>2862</v>
      </c>
      <c r="F217" s="193"/>
      <c r="G217" s="193" t="s">
        <v>2863</v>
      </c>
      <c r="H217" s="193" t="s">
        <v>2819</v>
      </c>
      <c r="I217" s="193" t="s">
        <v>43</v>
      </c>
      <c r="J217" s="193"/>
      <c r="K217" s="193" t="s">
        <v>2775</v>
      </c>
      <c r="L217" s="193">
        <v>4</v>
      </c>
      <c r="M217" s="193">
        <v>1</v>
      </c>
      <c r="N217" s="193">
        <v>3</v>
      </c>
      <c r="O217" s="193">
        <v>3</v>
      </c>
      <c r="P217" s="193">
        <v>3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3</v>
      </c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4"/>
      <c r="AK217" s="194"/>
      <c r="AL217" s="194"/>
      <c r="AM217" s="194"/>
      <c r="AN217" s="194"/>
      <c r="AO217" s="194"/>
    </row>
    <row r="218" spans="1:41" s="225" customFormat="1" x14ac:dyDescent="0.25">
      <c r="A218" s="193">
        <v>1.31</v>
      </c>
      <c r="B218" s="193" t="s">
        <v>48</v>
      </c>
      <c r="C218" s="193" t="s">
        <v>41</v>
      </c>
      <c r="D218" s="193">
        <v>1939</v>
      </c>
      <c r="E218" s="193" t="s">
        <v>3273</v>
      </c>
      <c r="F218" s="193"/>
      <c r="G218" s="193" t="s">
        <v>3274</v>
      </c>
      <c r="H218" s="193" t="s">
        <v>2858</v>
      </c>
      <c r="I218" s="193" t="s">
        <v>43</v>
      </c>
      <c r="J218" s="193"/>
      <c r="K218" s="193" t="s">
        <v>2859</v>
      </c>
      <c r="L218" s="193">
        <v>2</v>
      </c>
      <c r="M218" s="193">
        <v>0</v>
      </c>
      <c r="N218" s="193">
        <v>2</v>
      </c>
      <c r="O218" s="193">
        <v>2</v>
      </c>
      <c r="P218" s="193">
        <v>2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2</v>
      </c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4"/>
      <c r="AK218" s="194"/>
      <c r="AL218" s="194"/>
      <c r="AM218" s="194"/>
      <c r="AN218" s="194"/>
      <c r="AO218" s="194"/>
    </row>
    <row r="219" spans="1:41" s="225" customFormat="1" x14ac:dyDescent="0.25">
      <c r="A219" s="193">
        <v>1.31</v>
      </c>
      <c r="B219" s="193" t="s">
        <v>48</v>
      </c>
      <c r="C219" s="193" t="s">
        <v>41</v>
      </c>
      <c r="D219" s="193">
        <v>1947</v>
      </c>
      <c r="E219" s="193" t="s">
        <v>2985</v>
      </c>
      <c r="F219" s="193"/>
      <c r="G219" s="193" t="s">
        <v>2986</v>
      </c>
      <c r="H219" s="193" t="s">
        <v>2914</v>
      </c>
      <c r="I219" s="193" t="s">
        <v>43</v>
      </c>
      <c r="J219" s="193"/>
      <c r="K219" s="193" t="s">
        <v>2859</v>
      </c>
      <c r="L219" s="193">
        <v>1</v>
      </c>
      <c r="M219" s="193">
        <v>0</v>
      </c>
      <c r="N219" s="193">
        <v>1</v>
      </c>
      <c r="O219" s="193">
        <v>1</v>
      </c>
      <c r="P219" s="193">
        <v>1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1</v>
      </c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4"/>
      <c r="AK219" s="194"/>
      <c r="AL219" s="194"/>
      <c r="AM219" s="194"/>
      <c r="AN219" s="194"/>
      <c r="AO219" s="194"/>
    </row>
    <row r="220" spans="1:41" s="225" customFormat="1" x14ac:dyDescent="0.25">
      <c r="A220" s="193">
        <v>1.31</v>
      </c>
      <c r="B220" s="193" t="s">
        <v>48</v>
      </c>
      <c r="C220" s="193" t="s">
        <v>41</v>
      </c>
      <c r="D220" s="193">
        <v>1970</v>
      </c>
      <c r="E220" s="193" t="s">
        <v>3020</v>
      </c>
      <c r="F220" s="193"/>
      <c r="G220" s="193" t="s">
        <v>3021</v>
      </c>
      <c r="H220" s="193" t="s">
        <v>2830</v>
      </c>
      <c r="I220" s="193" t="s">
        <v>43</v>
      </c>
      <c r="J220" s="193"/>
      <c r="K220" s="193" t="s">
        <v>45</v>
      </c>
      <c r="L220" s="193">
        <v>2</v>
      </c>
      <c r="M220" s="193">
        <v>0</v>
      </c>
      <c r="N220" s="193">
        <v>2</v>
      </c>
      <c r="O220" s="193">
        <v>2</v>
      </c>
      <c r="P220" s="193">
        <v>2</v>
      </c>
      <c r="Q220" s="193">
        <v>0</v>
      </c>
      <c r="R220" s="193">
        <v>0</v>
      </c>
      <c r="S220" s="193">
        <v>0</v>
      </c>
      <c r="T220" s="193">
        <v>0</v>
      </c>
      <c r="U220" s="193">
        <v>0</v>
      </c>
      <c r="V220" s="193">
        <v>2</v>
      </c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4"/>
      <c r="AK220" s="194"/>
      <c r="AL220" s="194"/>
      <c r="AM220" s="194"/>
      <c r="AN220" s="194"/>
      <c r="AO220" s="194"/>
    </row>
    <row r="221" spans="1:41" s="225" customFormat="1" x14ac:dyDescent="0.25">
      <c r="A221" s="193">
        <v>1.31</v>
      </c>
      <c r="B221" s="193" t="s">
        <v>48</v>
      </c>
      <c r="C221" s="193" t="s">
        <v>41</v>
      </c>
      <c r="D221" s="193">
        <v>1989</v>
      </c>
      <c r="E221" s="193" t="s">
        <v>3040</v>
      </c>
      <c r="F221" s="193"/>
      <c r="G221" s="193" t="s">
        <v>3041</v>
      </c>
      <c r="H221" s="193" t="s">
        <v>2774</v>
      </c>
      <c r="I221" s="193" t="s">
        <v>43</v>
      </c>
      <c r="J221" s="193"/>
      <c r="K221" s="193" t="s">
        <v>2775</v>
      </c>
      <c r="L221" s="193">
        <v>4</v>
      </c>
      <c r="M221" s="193">
        <v>0</v>
      </c>
      <c r="N221" s="193">
        <v>4</v>
      </c>
      <c r="O221" s="193">
        <v>4</v>
      </c>
      <c r="P221" s="193">
        <v>4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4</v>
      </c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4"/>
      <c r="AK221" s="194"/>
      <c r="AL221" s="194"/>
      <c r="AM221" s="194"/>
      <c r="AN221" s="194"/>
      <c r="AO221" s="194"/>
    </row>
    <row r="222" spans="1:41" s="225" customFormat="1" x14ac:dyDescent="0.25">
      <c r="A222" s="193">
        <v>1.31</v>
      </c>
      <c r="B222" s="193" t="s">
        <v>48</v>
      </c>
      <c r="C222" s="193" t="s">
        <v>41</v>
      </c>
      <c r="D222" s="193">
        <v>2003</v>
      </c>
      <c r="E222" s="193" t="s">
        <v>3061</v>
      </c>
      <c r="F222" s="193"/>
      <c r="G222" s="193" t="s">
        <v>3062</v>
      </c>
      <c r="H222" s="193" t="s">
        <v>2876</v>
      </c>
      <c r="I222" s="193" t="s">
        <v>43</v>
      </c>
      <c r="J222" s="193"/>
      <c r="K222" s="193" t="s">
        <v>45</v>
      </c>
      <c r="L222" s="193">
        <v>1</v>
      </c>
      <c r="M222" s="193">
        <v>0</v>
      </c>
      <c r="N222" s="193">
        <v>1</v>
      </c>
      <c r="O222" s="193">
        <v>1</v>
      </c>
      <c r="P222" s="193">
        <v>1</v>
      </c>
      <c r="Q222" s="193">
        <v>0</v>
      </c>
      <c r="R222" s="193">
        <v>0</v>
      </c>
      <c r="S222" s="193">
        <v>0</v>
      </c>
      <c r="T222" s="193">
        <v>0</v>
      </c>
      <c r="U222" s="193">
        <v>0</v>
      </c>
      <c r="V222" s="193">
        <v>1</v>
      </c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4"/>
      <c r="AK222" s="194"/>
      <c r="AL222" s="194"/>
      <c r="AM222" s="194"/>
      <c r="AN222" s="194"/>
      <c r="AO222" s="194"/>
    </row>
    <row r="223" spans="1:41" s="225" customFormat="1" x14ac:dyDescent="0.25">
      <c r="A223" s="193">
        <v>1.31</v>
      </c>
      <c r="B223" s="193" t="s">
        <v>48</v>
      </c>
      <c r="C223" s="193" t="s">
        <v>41</v>
      </c>
      <c r="D223" s="193">
        <v>2004</v>
      </c>
      <c r="E223" s="193" t="s">
        <v>3063</v>
      </c>
      <c r="F223" s="193"/>
      <c r="G223" s="193" t="s">
        <v>3277</v>
      </c>
      <c r="H223" s="193" t="s">
        <v>2858</v>
      </c>
      <c r="I223" s="193" t="s">
        <v>43</v>
      </c>
      <c r="J223" s="193"/>
      <c r="K223" s="193" t="s">
        <v>2859</v>
      </c>
      <c r="L223" s="193">
        <v>1</v>
      </c>
      <c r="M223" s="193">
        <v>0</v>
      </c>
      <c r="N223" s="193">
        <v>1</v>
      </c>
      <c r="O223" s="193">
        <v>1</v>
      </c>
      <c r="P223" s="193">
        <v>1</v>
      </c>
      <c r="Q223" s="193">
        <v>0</v>
      </c>
      <c r="R223" s="193">
        <v>0</v>
      </c>
      <c r="S223" s="193">
        <v>0</v>
      </c>
      <c r="T223" s="193">
        <v>0</v>
      </c>
      <c r="U223" s="193">
        <v>0</v>
      </c>
      <c r="V223" s="193">
        <v>1</v>
      </c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4"/>
      <c r="AK223" s="194"/>
      <c r="AL223" s="194"/>
      <c r="AM223" s="194"/>
      <c r="AN223" s="194"/>
      <c r="AO223" s="194"/>
    </row>
    <row r="224" spans="1:41" s="225" customFormat="1" x14ac:dyDescent="0.25">
      <c r="A224" s="193">
        <v>1.31</v>
      </c>
      <c r="B224" s="193" t="s">
        <v>48</v>
      </c>
      <c r="C224" s="193" t="s">
        <v>41</v>
      </c>
      <c r="D224" s="193">
        <v>2005</v>
      </c>
      <c r="E224" s="193" t="s">
        <v>3064</v>
      </c>
      <c r="F224" s="193"/>
      <c r="G224" s="193" t="s">
        <v>3065</v>
      </c>
      <c r="H224" s="193" t="s">
        <v>2870</v>
      </c>
      <c r="I224" s="193" t="s">
        <v>43</v>
      </c>
      <c r="J224" s="193"/>
      <c r="K224" s="193" t="s">
        <v>2859</v>
      </c>
      <c r="L224" s="193">
        <v>1</v>
      </c>
      <c r="M224" s="193">
        <v>0</v>
      </c>
      <c r="N224" s="193">
        <v>1</v>
      </c>
      <c r="O224" s="193">
        <v>1</v>
      </c>
      <c r="P224" s="193">
        <v>1</v>
      </c>
      <c r="Q224" s="193">
        <v>0</v>
      </c>
      <c r="R224" s="193">
        <v>0</v>
      </c>
      <c r="S224" s="193">
        <v>0</v>
      </c>
      <c r="T224" s="193">
        <v>0</v>
      </c>
      <c r="U224" s="193">
        <v>0</v>
      </c>
      <c r="V224" s="193">
        <v>1</v>
      </c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4"/>
      <c r="AK224" s="194"/>
      <c r="AL224" s="194"/>
      <c r="AM224" s="194"/>
      <c r="AN224" s="194"/>
      <c r="AO224" s="194"/>
    </row>
    <row r="225" spans="1:41" s="225" customFormat="1" x14ac:dyDescent="0.25">
      <c r="A225" s="193">
        <v>1.31</v>
      </c>
      <c r="B225" s="193" t="s">
        <v>48</v>
      </c>
      <c r="C225" s="193" t="s">
        <v>41</v>
      </c>
      <c r="D225" s="193">
        <v>2011</v>
      </c>
      <c r="E225" s="193" t="s">
        <v>3071</v>
      </c>
      <c r="F225" s="193"/>
      <c r="G225" s="193" t="s">
        <v>3072</v>
      </c>
      <c r="H225" s="193" t="s">
        <v>3060</v>
      </c>
      <c r="I225" s="193" t="s">
        <v>43</v>
      </c>
      <c r="J225" s="193"/>
      <c r="K225" s="193" t="s">
        <v>2827</v>
      </c>
      <c r="L225" s="193">
        <v>1</v>
      </c>
      <c r="M225" s="193">
        <v>0</v>
      </c>
      <c r="N225" s="193">
        <v>1</v>
      </c>
      <c r="O225" s="193">
        <v>1</v>
      </c>
      <c r="P225" s="193">
        <v>1</v>
      </c>
      <c r="Q225" s="193">
        <v>0</v>
      </c>
      <c r="R225" s="193">
        <v>0</v>
      </c>
      <c r="S225" s="193">
        <v>0</v>
      </c>
      <c r="T225" s="193">
        <v>0</v>
      </c>
      <c r="U225" s="193">
        <v>0</v>
      </c>
      <c r="V225" s="193">
        <v>1</v>
      </c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4"/>
      <c r="AK225" s="194"/>
      <c r="AL225" s="194"/>
      <c r="AM225" s="194"/>
      <c r="AN225" s="194"/>
      <c r="AO225" s="194"/>
    </row>
    <row r="226" spans="1:41" s="225" customFormat="1" x14ac:dyDescent="0.25">
      <c r="A226" s="193">
        <v>1.1100000000000001</v>
      </c>
      <c r="B226" s="193" t="s">
        <v>48</v>
      </c>
      <c r="C226" s="193" t="s">
        <v>41</v>
      </c>
      <c r="D226" s="193">
        <v>2019</v>
      </c>
      <c r="E226" s="193" t="s">
        <v>3083</v>
      </c>
      <c r="F226" s="193"/>
      <c r="G226" s="193" t="s">
        <v>3084</v>
      </c>
      <c r="H226" s="193" t="s">
        <v>2893</v>
      </c>
      <c r="I226" s="193" t="s">
        <v>43</v>
      </c>
      <c r="J226" s="193"/>
      <c r="K226" s="193" t="s">
        <v>2859</v>
      </c>
      <c r="L226" s="193">
        <v>1</v>
      </c>
      <c r="M226" s="193">
        <v>0</v>
      </c>
      <c r="N226" s="193">
        <v>1</v>
      </c>
      <c r="O226" s="193">
        <v>1</v>
      </c>
      <c r="P226" s="193">
        <v>1</v>
      </c>
      <c r="Q226" s="193">
        <v>0</v>
      </c>
      <c r="R226" s="193">
        <v>0</v>
      </c>
      <c r="S226" s="193">
        <v>0</v>
      </c>
      <c r="T226" s="193">
        <v>0</v>
      </c>
      <c r="U226" s="193">
        <v>1</v>
      </c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4"/>
      <c r="AK226" s="194"/>
      <c r="AL226" s="194"/>
      <c r="AM226" s="194"/>
      <c r="AN226" s="194"/>
      <c r="AO226" s="194"/>
    </row>
    <row r="227" spans="1:41" s="225" customFormat="1" x14ac:dyDescent="0.25">
      <c r="A227" s="193">
        <v>1.1100000000000001</v>
      </c>
      <c r="B227" s="193" t="s">
        <v>48</v>
      </c>
      <c r="C227" s="193" t="s">
        <v>41</v>
      </c>
      <c r="D227" s="193">
        <v>2020</v>
      </c>
      <c r="E227" s="193" t="s">
        <v>3085</v>
      </c>
      <c r="F227" s="193"/>
      <c r="G227" s="193" t="s">
        <v>3086</v>
      </c>
      <c r="H227" s="193" t="s">
        <v>2893</v>
      </c>
      <c r="I227" s="193" t="s">
        <v>43</v>
      </c>
      <c r="J227" s="193"/>
      <c r="K227" s="193" t="s">
        <v>2859</v>
      </c>
      <c r="L227" s="193">
        <v>1</v>
      </c>
      <c r="M227" s="193">
        <v>1</v>
      </c>
      <c r="N227" s="193">
        <v>0</v>
      </c>
      <c r="O227" s="193">
        <v>1</v>
      </c>
      <c r="P227" s="193">
        <v>1</v>
      </c>
      <c r="Q227" s="193">
        <v>0</v>
      </c>
      <c r="R227" s="193">
        <v>0</v>
      </c>
      <c r="S227" s="193">
        <v>0</v>
      </c>
      <c r="T227" s="193">
        <v>0</v>
      </c>
      <c r="U227" s="193">
        <v>1</v>
      </c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94"/>
      <c r="AL227" s="194"/>
      <c r="AM227" s="194"/>
      <c r="AN227" s="194"/>
      <c r="AO227" s="194"/>
    </row>
    <row r="228" spans="1:41" s="225" customFormat="1" x14ac:dyDescent="0.25">
      <c r="A228" s="193">
        <v>1.1100000000000001</v>
      </c>
      <c r="B228" s="193" t="s">
        <v>48</v>
      </c>
      <c r="C228" s="193" t="s">
        <v>41</v>
      </c>
      <c r="D228" s="193">
        <v>2021</v>
      </c>
      <c r="E228" s="193" t="s">
        <v>3087</v>
      </c>
      <c r="F228" s="193"/>
      <c r="G228" s="193" t="s">
        <v>3088</v>
      </c>
      <c r="H228" s="193" t="s">
        <v>2893</v>
      </c>
      <c r="I228" s="193" t="s">
        <v>43</v>
      </c>
      <c r="J228" s="193"/>
      <c r="K228" s="193" t="s">
        <v>2859</v>
      </c>
      <c r="L228" s="193">
        <v>1</v>
      </c>
      <c r="M228" s="193">
        <v>0</v>
      </c>
      <c r="N228" s="193">
        <v>1</v>
      </c>
      <c r="O228" s="193">
        <v>1</v>
      </c>
      <c r="P228" s="193">
        <v>1</v>
      </c>
      <c r="Q228" s="193">
        <v>0</v>
      </c>
      <c r="R228" s="193">
        <v>0</v>
      </c>
      <c r="S228" s="193">
        <v>0</v>
      </c>
      <c r="T228" s="193">
        <v>0</v>
      </c>
      <c r="U228" s="193">
        <v>1</v>
      </c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4"/>
      <c r="AK228" s="194"/>
      <c r="AL228" s="194"/>
      <c r="AM228" s="194"/>
      <c r="AN228" s="194"/>
      <c r="AO228" s="194"/>
    </row>
    <row r="229" spans="1:41" s="225" customFormat="1" x14ac:dyDescent="0.25">
      <c r="A229" s="193">
        <v>1.31</v>
      </c>
      <c r="B229" s="193" t="s">
        <v>48</v>
      </c>
      <c r="C229" s="193" t="s">
        <v>41</v>
      </c>
      <c r="D229" s="193">
        <v>2025</v>
      </c>
      <c r="E229" s="193" t="s">
        <v>3095</v>
      </c>
      <c r="F229" s="193"/>
      <c r="G229" s="193" t="s">
        <v>3096</v>
      </c>
      <c r="H229" s="193" t="s">
        <v>2852</v>
      </c>
      <c r="I229" s="193" t="s">
        <v>43</v>
      </c>
      <c r="J229" s="193"/>
      <c r="K229" s="193" t="s">
        <v>2827</v>
      </c>
      <c r="L229" s="193">
        <v>2</v>
      </c>
      <c r="M229" s="193">
        <v>1</v>
      </c>
      <c r="N229" s="193">
        <v>1</v>
      </c>
      <c r="O229" s="193">
        <v>1</v>
      </c>
      <c r="P229" s="193">
        <v>1</v>
      </c>
      <c r="Q229" s="193">
        <v>0</v>
      </c>
      <c r="R229" s="193">
        <v>0</v>
      </c>
      <c r="S229" s="193">
        <v>0</v>
      </c>
      <c r="T229" s="193">
        <v>0</v>
      </c>
      <c r="U229" s="193">
        <v>0</v>
      </c>
      <c r="V229" s="193">
        <v>1</v>
      </c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4"/>
      <c r="AK229" s="194"/>
      <c r="AL229" s="194"/>
      <c r="AM229" s="194"/>
      <c r="AN229" s="194"/>
      <c r="AO229" s="194"/>
    </row>
    <row r="230" spans="1:41" s="225" customFormat="1" x14ac:dyDescent="0.25">
      <c r="A230" s="193">
        <v>1.31</v>
      </c>
      <c r="B230" s="193" t="s">
        <v>48</v>
      </c>
      <c r="C230" s="193" t="s">
        <v>41</v>
      </c>
      <c r="D230" s="193">
        <v>2027</v>
      </c>
      <c r="E230" s="193" t="s">
        <v>3099</v>
      </c>
      <c r="F230" s="193"/>
      <c r="G230" s="193" t="s">
        <v>3100</v>
      </c>
      <c r="H230" s="193" t="s">
        <v>2789</v>
      </c>
      <c r="I230" s="193" t="s">
        <v>43</v>
      </c>
      <c r="J230" s="193"/>
      <c r="K230" s="193" t="s">
        <v>2786</v>
      </c>
      <c r="L230" s="193">
        <v>1</v>
      </c>
      <c r="M230" s="193">
        <v>0</v>
      </c>
      <c r="N230" s="193">
        <v>1</v>
      </c>
      <c r="O230" s="193">
        <v>1</v>
      </c>
      <c r="P230" s="193">
        <v>1</v>
      </c>
      <c r="Q230" s="193">
        <v>0</v>
      </c>
      <c r="R230" s="193">
        <v>0</v>
      </c>
      <c r="S230" s="193">
        <v>0</v>
      </c>
      <c r="T230" s="193">
        <v>0</v>
      </c>
      <c r="U230" s="193">
        <v>0</v>
      </c>
      <c r="V230" s="193">
        <v>1</v>
      </c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4"/>
      <c r="AK230" s="194"/>
      <c r="AL230" s="194"/>
      <c r="AM230" s="194"/>
      <c r="AN230" s="194"/>
      <c r="AO230" s="194"/>
    </row>
    <row r="231" spans="1:41" s="225" customFormat="1" x14ac:dyDescent="0.25">
      <c r="A231" s="193">
        <v>1.31</v>
      </c>
      <c r="B231" s="193" t="s">
        <v>48</v>
      </c>
      <c r="C231" s="193" t="s">
        <v>41</v>
      </c>
      <c r="D231" s="193">
        <v>2053</v>
      </c>
      <c r="E231" s="193" t="s">
        <v>3133</v>
      </c>
      <c r="F231" s="193"/>
      <c r="G231" s="193" t="s">
        <v>3134</v>
      </c>
      <c r="H231" s="193" t="s">
        <v>2870</v>
      </c>
      <c r="I231" s="193" t="s">
        <v>43</v>
      </c>
      <c r="J231" s="193"/>
      <c r="K231" s="193" t="s">
        <v>2859</v>
      </c>
      <c r="L231" s="193">
        <v>1</v>
      </c>
      <c r="M231" s="193">
        <v>0</v>
      </c>
      <c r="N231" s="193">
        <v>1</v>
      </c>
      <c r="O231" s="193">
        <v>1</v>
      </c>
      <c r="P231" s="193">
        <v>1</v>
      </c>
      <c r="Q231" s="193">
        <v>0</v>
      </c>
      <c r="R231" s="193">
        <v>0</v>
      </c>
      <c r="S231" s="193">
        <v>0</v>
      </c>
      <c r="T231" s="193">
        <v>0</v>
      </c>
      <c r="U231" s="193">
        <v>0</v>
      </c>
      <c r="V231" s="193">
        <v>1</v>
      </c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4"/>
      <c r="AK231" s="194"/>
      <c r="AL231" s="194"/>
      <c r="AM231" s="194"/>
      <c r="AN231" s="194"/>
      <c r="AO231" s="194"/>
    </row>
    <row r="232" spans="1:41" s="225" customFormat="1" x14ac:dyDescent="0.25">
      <c r="A232" s="193">
        <v>1.31</v>
      </c>
      <c r="B232" s="193" t="s">
        <v>48</v>
      </c>
      <c r="C232" s="193" t="s">
        <v>41</v>
      </c>
      <c r="D232" s="193">
        <v>2057</v>
      </c>
      <c r="E232" s="193" t="s">
        <v>3139</v>
      </c>
      <c r="F232" s="193"/>
      <c r="G232" s="193" t="s">
        <v>3140</v>
      </c>
      <c r="H232" s="193" t="s">
        <v>3060</v>
      </c>
      <c r="I232" s="193" t="s">
        <v>43</v>
      </c>
      <c r="J232" s="193"/>
      <c r="K232" s="193" t="s">
        <v>2827</v>
      </c>
      <c r="L232" s="193">
        <v>0</v>
      </c>
      <c r="M232" s="193">
        <v>1</v>
      </c>
      <c r="N232" s="193">
        <v>0</v>
      </c>
      <c r="O232" s="193">
        <v>-1</v>
      </c>
      <c r="P232" s="193">
        <v>-1</v>
      </c>
      <c r="Q232" s="193">
        <v>0</v>
      </c>
      <c r="R232" s="193">
        <v>0</v>
      </c>
      <c r="S232" s="193">
        <v>0</v>
      </c>
      <c r="T232" s="193">
        <v>0</v>
      </c>
      <c r="U232" s="193"/>
      <c r="V232" s="193">
        <v>-1</v>
      </c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4"/>
      <c r="AK232" s="194"/>
      <c r="AL232" s="194"/>
      <c r="AM232" s="194"/>
      <c r="AN232" s="194"/>
      <c r="AO232" s="194"/>
    </row>
    <row r="233" spans="1:41" s="225" customFormat="1" x14ac:dyDescent="0.25">
      <c r="A233" s="193">
        <v>1.31</v>
      </c>
      <c r="B233" s="193" t="s">
        <v>48</v>
      </c>
      <c r="C233" s="193" t="s">
        <v>41</v>
      </c>
      <c r="D233" s="193">
        <v>2058</v>
      </c>
      <c r="E233" s="193" t="s">
        <v>3141</v>
      </c>
      <c r="F233" s="193"/>
      <c r="G233" s="193" t="s">
        <v>3142</v>
      </c>
      <c r="H233" s="193" t="s">
        <v>2852</v>
      </c>
      <c r="I233" s="193" t="s">
        <v>43</v>
      </c>
      <c r="J233" s="193"/>
      <c r="K233" s="193" t="s">
        <v>2827</v>
      </c>
      <c r="L233" s="193">
        <v>1</v>
      </c>
      <c r="M233" s="193">
        <v>0</v>
      </c>
      <c r="N233" s="193">
        <v>1</v>
      </c>
      <c r="O233" s="193">
        <v>1</v>
      </c>
      <c r="P233" s="193">
        <v>1</v>
      </c>
      <c r="Q233" s="193">
        <v>0</v>
      </c>
      <c r="R233" s="193">
        <v>0</v>
      </c>
      <c r="S233" s="193">
        <v>0</v>
      </c>
      <c r="T233" s="193">
        <v>0</v>
      </c>
      <c r="U233" s="193"/>
      <c r="V233" s="193">
        <v>1</v>
      </c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94"/>
      <c r="AL233" s="194"/>
      <c r="AM233" s="194"/>
      <c r="AN233" s="194"/>
      <c r="AO233" s="194"/>
    </row>
    <row r="234" spans="1:41" s="225" customFormat="1" x14ac:dyDescent="0.25">
      <c r="A234" s="193">
        <v>1.31</v>
      </c>
      <c r="B234" s="193" t="s">
        <v>48</v>
      </c>
      <c r="C234" s="193" t="s">
        <v>41</v>
      </c>
      <c r="D234" s="193">
        <v>2107</v>
      </c>
      <c r="E234" s="193" t="s">
        <v>3152</v>
      </c>
      <c r="F234" s="193"/>
      <c r="G234" s="193" t="s">
        <v>3153</v>
      </c>
      <c r="H234" s="193" t="s">
        <v>2826</v>
      </c>
      <c r="I234" s="193" t="s">
        <v>43</v>
      </c>
      <c r="J234" s="193"/>
      <c r="K234" s="193" t="s">
        <v>2827</v>
      </c>
      <c r="L234" s="193">
        <v>1</v>
      </c>
      <c r="M234" s="193">
        <v>0</v>
      </c>
      <c r="N234" s="193">
        <v>1</v>
      </c>
      <c r="O234" s="193">
        <v>1</v>
      </c>
      <c r="P234" s="193">
        <v>1</v>
      </c>
      <c r="Q234" s="193">
        <v>0</v>
      </c>
      <c r="R234" s="193">
        <v>0</v>
      </c>
      <c r="S234" s="193">
        <v>0</v>
      </c>
      <c r="T234" s="193">
        <v>0</v>
      </c>
      <c r="U234" s="193"/>
      <c r="V234" s="193">
        <v>1</v>
      </c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4"/>
      <c r="AK234" s="194"/>
      <c r="AL234" s="194"/>
      <c r="AM234" s="194"/>
      <c r="AN234" s="194"/>
      <c r="AO234" s="194"/>
    </row>
    <row r="235" spans="1:41" s="225" customFormat="1" x14ac:dyDescent="0.25">
      <c r="A235" s="193">
        <v>1.31</v>
      </c>
      <c r="B235" s="193" t="s">
        <v>48</v>
      </c>
      <c r="C235" s="193" t="s">
        <v>41</v>
      </c>
      <c r="D235" s="193">
        <v>2110</v>
      </c>
      <c r="E235" s="193" t="s">
        <v>3158</v>
      </c>
      <c r="F235" s="193"/>
      <c r="G235" s="193" t="s">
        <v>3159</v>
      </c>
      <c r="H235" s="193" t="s">
        <v>2826</v>
      </c>
      <c r="I235" s="193" t="s">
        <v>43</v>
      </c>
      <c r="J235" s="193"/>
      <c r="K235" s="193" t="s">
        <v>2827</v>
      </c>
      <c r="L235" s="193">
        <v>1</v>
      </c>
      <c r="M235" s="193">
        <v>0</v>
      </c>
      <c r="N235" s="193">
        <v>1</v>
      </c>
      <c r="O235" s="193">
        <v>1</v>
      </c>
      <c r="P235" s="193">
        <v>1</v>
      </c>
      <c r="Q235" s="193">
        <v>0</v>
      </c>
      <c r="R235" s="193">
        <v>0</v>
      </c>
      <c r="S235" s="193">
        <v>0</v>
      </c>
      <c r="T235" s="193">
        <v>0</v>
      </c>
      <c r="U235" s="193"/>
      <c r="V235" s="193">
        <v>1</v>
      </c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4"/>
      <c r="AK235" s="194"/>
      <c r="AL235" s="194"/>
      <c r="AM235" s="194"/>
      <c r="AN235" s="194"/>
      <c r="AO235" s="194"/>
    </row>
    <row r="236" spans="1:41" s="225" customFormat="1" x14ac:dyDescent="0.25">
      <c r="A236" s="193">
        <v>1.31</v>
      </c>
      <c r="B236" s="193" t="s">
        <v>48</v>
      </c>
      <c r="C236" s="193" t="s">
        <v>41</v>
      </c>
      <c r="D236" s="193">
        <v>2111</v>
      </c>
      <c r="E236" s="193" t="s">
        <v>3160</v>
      </c>
      <c r="F236" s="193"/>
      <c r="G236" s="193" t="s">
        <v>3161</v>
      </c>
      <c r="H236" s="193" t="s">
        <v>2914</v>
      </c>
      <c r="I236" s="193" t="s">
        <v>43</v>
      </c>
      <c r="J236" s="193"/>
      <c r="K236" s="193" t="s">
        <v>2859</v>
      </c>
      <c r="L236" s="193">
        <v>2</v>
      </c>
      <c r="M236" s="193">
        <v>1</v>
      </c>
      <c r="N236" s="193">
        <v>1</v>
      </c>
      <c r="O236" s="193">
        <v>1</v>
      </c>
      <c r="P236" s="193">
        <v>1</v>
      </c>
      <c r="Q236" s="193">
        <v>0</v>
      </c>
      <c r="R236" s="193">
        <v>0</v>
      </c>
      <c r="S236" s="193">
        <v>0</v>
      </c>
      <c r="T236" s="193">
        <v>0</v>
      </c>
      <c r="U236" s="193"/>
      <c r="V236" s="193">
        <v>1</v>
      </c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4"/>
      <c r="AK236" s="194"/>
      <c r="AL236" s="194"/>
      <c r="AM236" s="194"/>
      <c r="AN236" s="194"/>
      <c r="AO236" s="194"/>
    </row>
    <row r="237" spans="1:41" s="225" customFormat="1" x14ac:dyDescent="0.25">
      <c r="A237" s="193">
        <v>1.31</v>
      </c>
      <c r="B237" s="193" t="s">
        <v>48</v>
      </c>
      <c r="C237" s="193" t="s">
        <v>41</v>
      </c>
      <c r="D237" s="193">
        <v>2113</v>
      </c>
      <c r="E237" s="193" t="s">
        <v>3162</v>
      </c>
      <c r="F237" s="193"/>
      <c r="G237" s="193" t="s">
        <v>3163</v>
      </c>
      <c r="H237" s="193" t="s">
        <v>2870</v>
      </c>
      <c r="I237" s="193" t="s">
        <v>43</v>
      </c>
      <c r="J237" s="193"/>
      <c r="K237" s="193" t="s">
        <v>2859</v>
      </c>
      <c r="L237" s="193">
        <v>1</v>
      </c>
      <c r="M237" s="193">
        <v>0</v>
      </c>
      <c r="N237" s="193">
        <v>1</v>
      </c>
      <c r="O237" s="193">
        <v>1</v>
      </c>
      <c r="P237" s="193">
        <v>1</v>
      </c>
      <c r="Q237" s="193">
        <v>0</v>
      </c>
      <c r="R237" s="193">
        <v>0</v>
      </c>
      <c r="S237" s="193">
        <v>0</v>
      </c>
      <c r="T237" s="193">
        <v>0</v>
      </c>
      <c r="U237" s="193"/>
      <c r="V237" s="193">
        <v>1</v>
      </c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4"/>
      <c r="AK237" s="194"/>
      <c r="AL237" s="194"/>
      <c r="AM237" s="194"/>
      <c r="AN237" s="194"/>
      <c r="AO237" s="194"/>
    </row>
    <row r="238" spans="1:41" s="225" customFormat="1" x14ac:dyDescent="0.25">
      <c r="A238" s="193">
        <v>1.31</v>
      </c>
      <c r="B238" s="193" t="s">
        <v>48</v>
      </c>
      <c r="C238" s="193" t="s">
        <v>41</v>
      </c>
      <c r="D238" s="193">
        <v>2115</v>
      </c>
      <c r="E238" s="193" t="s">
        <v>3166</v>
      </c>
      <c r="F238" s="193"/>
      <c r="G238" s="193" t="s">
        <v>3167</v>
      </c>
      <c r="H238" s="193" t="s">
        <v>2819</v>
      </c>
      <c r="I238" s="193" t="s">
        <v>43</v>
      </c>
      <c r="J238" s="193"/>
      <c r="K238" s="193" t="s">
        <v>2775</v>
      </c>
      <c r="L238" s="193">
        <v>1</v>
      </c>
      <c r="M238" s="193">
        <v>0</v>
      </c>
      <c r="N238" s="193">
        <v>1</v>
      </c>
      <c r="O238" s="193">
        <v>1</v>
      </c>
      <c r="P238" s="193">
        <v>1</v>
      </c>
      <c r="Q238" s="193">
        <v>0</v>
      </c>
      <c r="R238" s="193">
        <v>0</v>
      </c>
      <c r="S238" s="193">
        <v>0</v>
      </c>
      <c r="T238" s="193">
        <v>0</v>
      </c>
      <c r="U238" s="193"/>
      <c r="V238" s="193">
        <v>1</v>
      </c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4"/>
      <c r="AK238" s="194"/>
      <c r="AL238" s="194"/>
      <c r="AM238" s="194"/>
      <c r="AN238" s="194"/>
      <c r="AO238" s="194"/>
    </row>
    <row r="239" spans="1:41" s="225" customFormat="1" x14ac:dyDescent="0.25">
      <c r="A239" s="193">
        <v>1.31</v>
      </c>
      <c r="B239" s="193" t="s">
        <v>48</v>
      </c>
      <c r="C239" s="193" t="s">
        <v>41</v>
      </c>
      <c r="D239" s="193">
        <v>2116</v>
      </c>
      <c r="E239" s="193" t="s">
        <v>3168</v>
      </c>
      <c r="F239" s="193"/>
      <c r="G239" s="193" t="s">
        <v>3169</v>
      </c>
      <c r="H239" s="193" t="s">
        <v>2819</v>
      </c>
      <c r="I239" s="193" t="s">
        <v>43</v>
      </c>
      <c r="J239" s="193"/>
      <c r="K239" s="193" t="s">
        <v>2775</v>
      </c>
      <c r="L239" s="193">
        <v>2</v>
      </c>
      <c r="M239" s="193">
        <v>0</v>
      </c>
      <c r="N239" s="193">
        <v>2</v>
      </c>
      <c r="O239" s="193">
        <v>2</v>
      </c>
      <c r="P239" s="193">
        <v>2</v>
      </c>
      <c r="Q239" s="193">
        <v>0</v>
      </c>
      <c r="R239" s="193">
        <v>0</v>
      </c>
      <c r="S239" s="193">
        <v>0</v>
      </c>
      <c r="T239" s="193">
        <v>0</v>
      </c>
      <c r="U239" s="193"/>
      <c r="V239" s="193">
        <v>2</v>
      </c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4"/>
      <c r="AK239" s="194"/>
      <c r="AL239" s="194"/>
      <c r="AM239" s="194"/>
      <c r="AN239" s="194"/>
      <c r="AO239" s="194"/>
    </row>
    <row r="240" spans="1:41" s="225" customFormat="1" x14ac:dyDescent="0.25">
      <c r="A240" s="193">
        <v>1.31</v>
      </c>
      <c r="B240" s="193" t="s">
        <v>48</v>
      </c>
      <c r="C240" s="193" t="s">
        <v>41</v>
      </c>
      <c r="D240" s="193">
        <v>2120</v>
      </c>
      <c r="E240" s="193" t="s">
        <v>3176</v>
      </c>
      <c r="F240" s="193"/>
      <c r="G240" s="193" t="s">
        <v>3177</v>
      </c>
      <c r="H240" s="193" t="s">
        <v>2778</v>
      </c>
      <c r="I240" s="193" t="s">
        <v>43</v>
      </c>
      <c r="J240" s="193"/>
      <c r="K240" s="193" t="s">
        <v>45</v>
      </c>
      <c r="L240" s="193">
        <v>2</v>
      </c>
      <c r="M240" s="193">
        <v>1</v>
      </c>
      <c r="N240" s="193">
        <v>1</v>
      </c>
      <c r="O240" s="193">
        <v>1</v>
      </c>
      <c r="P240" s="193">
        <v>1</v>
      </c>
      <c r="Q240" s="193">
        <v>0</v>
      </c>
      <c r="R240" s="193">
        <v>0</v>
      </c>
      <c r="S240" s="193">
        <v>0</v>
      </c>
      <c r="T240" s="193">
        <v>0</v>
      </c>
      <c r="U240" s="193"/>
      <c r="V240" s="193">
        <v>1</v>
      </c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4"/>
      <c r="AK240" s="194"/>
      <c r="AL240" s="194"/>
      <c r="AM240" s="194"/>
      <c r="AN240" s="194"/>
      <c r="AO240" s="194"/>
    </row>
    <row r="241" spans="1:41" s="225" customFormat="1" x14ac:dyDescent="0.25">
      <c r="A241" s="193">
        <v>1.31</v>
      </c>
      <c r="B241" s="193" t="s">
        <v>48</v>
      </c>
      <c r="C241" s="193" t="s">
        <v>41</v>
      </c>
      <c r="D241" s="193">
        <v>2129</v>
      </c>
      <c r="E241" s="193" t="s">
        <v>3192</v>
      </c>
      <c r="F241" s="193"/>
      <c r="G241" s="193" t="s">
        <v>3193</v>
      </c>
      <c r="H241" s="193" t="s">
        <v>2852</v>
      </c>
      <c r="I241" s="193" t="s">
        <v>43</v>
      </c>
      <c r="J241" s="193"/>
      <c r="K241" s="193" t="s">
        <v>2827</v>
      </c>
      <c r="L241" s="193">
        <v>1</v>
      </c>
      <c r="M241" s="193">
        <v>0</v>
      </c>
      <c r="N241" s="193">
        <v>1</v>
      </c>
      <c r="O241" s="193">
        <v>1</v>
      </c>
      <c r="P241" s="193">
        <v>1</v>
      </c>
      <c r="Q241" s="193">
        <v>0</v>
      </c>
      <c r="R241" s="193">
        <v>0</v>
      </c>
      <c r="S241" s="193">
        <v>0</v>
      </c>
      <c r="T241" s="193">
        <v>0</v>
      </c>
      <c r="U241" s="193"/>
      <c r="V241" s="193">
        <v>1</v>
      </c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4"/>
      <c r="AK241" s="194"/>
      <c r="AL241" s="194"/>
      <c r="AM241" s="194"/>
      <c r="AN241" s="194"/>
      <c r="AO241" s="194"/>
    </row>
    <row r="242" spans="1:41" s="225" customFormat="1" x14ac:dyDescent="0.25">
      <c r="A242" s="193">
        <v>1.31</v>
      </c>
      <c r="B242" s="193" t="s">
        <v>48</v>
      </c>
      <c r="C242" s="193" t="s">
        <v>41</v>
      </c>
      <c r="D242" s="193">
        <v>2130</v>
      </c>
      <c r="E242" s="193" t="s">
        <v>3194</v>
      </c>
      <c r="F242" s="193"/>
      <c r="G242" s="193" t="s">
        <v>3195</v>
      </c>
      <c r="H242" s="193" t="s">
        <v>2852</v>
      </c>
      <c r="I242" s="193" t="s">
        <v>43</v>
      </c>
      <c r="J242" s="193"/>
      <c r="K242" s="193" t="s">
        <v>2827</v>
      </c>
      <c r="L242" s="193">
        <v>1</v>
      </c>
      <c r="M242" s="193">
        <v>0</v>
      </c>
      <c r="N242" s="193">
        <v>1</v>
      </c>
      <c r="O242" s="193">
        <v>1</v>
      </c>
      <c r="P242" s="193">
        <v>1</v>
      </c>
      <c r="Q242" s="193">
        <v>0</v>
      </c>
      <c r="R242" s="193">
        <v>0</v>
      </c>
      <c r="S242" s="193">
        <v>0</v>
      </c>
      <c r="T242" s="193">
        <v>0</v>
      </c>
      <c r="U242" s="193"/>
      <c r="V242" s="193">
        <v>1</v>
      </c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4"/>
      <c r="AK242" s="194"/>
      <c r="AL242" s="194"/>
      <c r="AM242" s="194"/>
      <c r="AN242" s="194"/>
      <c r="AO242" s="194"/>
    </row>
    <row r="243" spans="1:41" s="225" customFormat="1" x14ac:dyDescent="0.25">
      <c r="A243" s="193">
        <v>1.31</v>
      </c>
      <c r="B243" s="193" t="s">
        <v>48</v>
      </c>
      <c r="C243" s="193" t="s">
        <v>41</v>
      </c>
      <c r="D243" s="193">
        <v>2133</v>
      </c>
      <c r="E243" s="193" t="s">
        <v>3200</v>
      </c>
      <c r="F243" s="193"/>
      <c r="G243" s="193" t="s">
        <v>3201</v>
      </c>
      <c r="H243" s="193" t="s">
        <v>2876</v>
      </c>
      <c r="I243" s="193" t="s">
        <v>43</v>
      </c>
      <c r="J243" s="193"/>
      <c r="K243" s="193" t="s">
        <v>45</v>
      </c>
      <c r="L243" s="193">
        <v>1</v>
      </c>
      <c r="M243" s="193">
        <v>0</v>
      </c>
      <c r="N243" s="193">
        <v>1</v>
      </c>
      <c r="O243" s="193">
        <v>1</v>
      </c>
      <c r="P243" s="193">
        <v>1</v>
      </c>
      <c r="Q243" s="193">
        <v>0</v>
      </c>
      <c r="R243" s="193">
        <v>0</v>
      </c>
      <c r="S243" s="193">
        <v>0</v>
      </c>
      <c r="T243" s="193">
        <v>0</v>
      </c>
      <c r="U243" s="193"/>
      <c r="V243" s="193">
        <v>1</v>
      </c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4"/>
      <c r="AK243" s="194"/>
      <c r="AL243" s="194"/>
      <c r="AM243" s="194"/>
      <c r="AN243" s="194"/>
      <c r="AO243" s="194"/>
    </row>
    <row r="244" spans="1:41" s="225" customFormat="1" x14ac:dyDescent="0.25">
      <c r="A244" s="193">
        <v>1.31</v>
      </c>
      <c r="B244" s="193" t="s">
        <v>48</v>
      </c>
      <c r="C244" s="193" t="s">
        <v>41</v>
      </c>
      <c r="D244" s="193">
        <v>2134</v>
      </c>
      <c r="E244" s="193" t="s">
        <v>3202</v>
      </c>
      <c r="F244" s="193"/>
      <c r="G244" s="193" t="s">
        <v>3203</v>
      </c>
      <c r="H244" s="193" t="s">
        <v>2876</v>
      </c>
      <c r="I244" s="193" t="s">
        <v>43</v>
      </c>
      <c r="J244" s="193"/>
      <c r="K244" s="193" t="s">
        <v>45</v>
      </c>
      <c r="L244" s="193">
        <v>1</v>
      </c>
      <c r="M244" s="193">
        <v>0</v>
      </c>
      <c r="N244" s="193">
        <v>1</v>
      </c>
      <c r="O244" s="193">
        <v>1</v>
      </c>
      <c r="P244" s="193">
        <v>1</v>
      </c>
      <c r="Q244" s="193">
        <v>0</v>
      </c>
      <c r="R244" s="193">
        <v>0</v>
      </c>
      <c r="S244" s="193">
        <v>0</v>
      </c>
      <c r="T244" s="193">
        <v>0</v>
      </c>
      <c r="U244" s="193"/>
      <c r="V244" s="193">
        <v>1</v>
      </c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4"/>
      <c r="AK244" s="194"/>
      <c r="AL244" s="194"/>
      <c r="AM244" s="194"/>
      <c r="AN244" s="194"/>
      <c r="AO244" s="194"/>
    </row>
    <row r="245" spans="1:41" s="225" customFormat="1" x14ac:dyDescent="0.25">
      <c r="A245" s="193">
        <v>1.31</v>
      </c>
      <c r="B245" s="193" t="s">
        <v>48</v>
      </c>
      <c r="C245" s="193" t="s">
        <v>41</v>
      </c>
      <c r="D245" s="193">
        <v>2138</v>
      </c>
      <c r="E245" s="193" t="s">
        <v>3209</v>
      </c>
      <c r="F245" s="193"/>
      <c r="G245" s="193" t="s">
        <v>3210</v>
      </c>
      <c r="H245" s="193" t="s">
        <v>2785</v>
      </c>
      <c r="I245" s="193" t="s">
        <v>43</v>
      </c>
      <c r="J245" s="193"/>
      <c r="K245" s="193" t="s">
        <v>2786</v>
      </c>
      <c r="L245" s="193">
        <v>1</v>
      </c>
      <c r="M245" s="193">
        <v>0</v>
      </c>
      <c r="N245" s="193">
        <v>1</v>
      </c>
      <c r="O245" s="193">
        <v>1</v>
      </c>
      <c r="P245" s="193">
        <v>1</v>
      </c>
      <c r="Q245" s="193">
        <v>0</v>
      </c>
      <c r="R245" s="193">
        <v>0</v>
      </c>
      <c r="S245" s="193">
        <v>0</v>
      </c>
      <c r="T245" s="193">
        <v>0</v>
      </c>
      <c r="U245" s="193"/>
      <c r="V245" s="193">
        <v>1</v>
      </c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4"/>
      <c r="AK245" s="194"/>
      <c r="AL245" s="194"/>
      <c r="AM245" s="194"/>
      <c r="AN245" s="194"/>
      <c r="AO245" s="194"/>
    </row>
    <row r="246" spans="1:41" s="225" customFormat="1" x14ac:dyDescent="0.25">
      <c r="A246" s="193">
        <v>1.31</v>
      </c>
      <c r="B246" s="193" t="s">
        <v>48</v>
      </c>
      <c r="C246" s="193" t="s">
        <v>41</v>
      </c>
      <c r="D246" s="193">
        <v>2142</v>
      </c>
      <c r="E246" s="193" t="s">
        <v>3213</v>
      </c>
      <c r="F246" s="193"/>
      <c r="G246" s="193" t="s">
        <v>3214</v>
      </c>
      <c r="H246" s="193" t="s">
        <v>2830</v>
      </c>
      <c r="I246" s="193" t="s">
        <v>43</v>
      </c>
      <c r="J246" s="193"/>
      <c r="K246" s="193" t="s">
        <v>45</v>
      </c>
      <c r="L246" s="193">
        <v>1</v>
      </c>
      <c r="M246" s="193">
        <v>0</v>
      </c>
      <c r="N246" s="193">
        <v>1</v>
      </c>
      <c r="O246" s="193">
        <v>1</v>
      </c>
      <c r="P246" s="193">
        <v>1</v>
      </c>
      <c r="Q246" s="193">
        <v>0</v>
      </c>
      <c r="R246" s="193">
        <v>0</v>
      </c>
      <c r="S246" s="193">
        <v>0</v>
      </c>
      <c r="T246" s="193">
        <v>0</v>
      </c>
      <c r="U246" s="193"/>
      <c r="V246" s="193">
        <v>1</v>
      </c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4"/>
      <c r="AK246" s="194"/>
      <c r="AL246" s="194"/>
      <c r="AM246" s="194"/>
      <c r="AN246" s="194"/>
      <c r="AO246" s="194"/>
    </row>
    <row r="247" spans="1:41" s="225" customFormat="1" x14ac:dyDescent="0.25">
      <c r="A247" s="193">
        <v>1.31</v>
      </c>
      <c r="B247" s="193" t="s">
        <v>48</v>
      </c>
      <c r="C247" s="193" t="s">
        <v>41</v>
      </c>
      <c r="D247" s="193">
        <v>2145</v>
      </c>
      <c r="E247" s="193" t="s">
        <v>3219</v>
      </c>
      <c r="F247" s="193"/>
      <c r="G247" s="193" t="s">
        <v>3220</v>
      </c>
      <c r="H247" s="193" t="s">
        <v>2774</v>
      </c>
      <c r="I247" s="193" t="s">
        <v>43</v>
      </c>
      <c r="J247" s="193"/>
      <c r="K247" s="193" t="s">
        <v>2775</v>
      </c>
      <c r="L247" s="193">
        <v>2</v>
      </c>
      <c r="M247" s="193">
        <v>0</v>
      </c>
      <c r="N247" s="193">
        <v>2</v>
      </c>
      <c r="O247" s="193">
        <v>2</v>
      </c>
      <c r="P247" s="193">
        <v>2</v>
      </c>
      <c r="Q247" s="193">
        <v>0</v>
      </c>
      <c r="R247" s="193">
        <v>0</v>
      </c>
      <c r="S247" s="193">
        <v>0</v>
      </c>
      <c r="T247" s="193">
        <v>0</v>
      </c>
      <c r="U247" s="193"/>
      <c r="V247" s="193">
        <v>2</v>
      </c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4"/>
      <c r="AK247" s="194"/>
      <c r="AL247" s="194"/>
      <c r="AM247" s="194"/>
      <c r="AN247" s="194"/>
      <c r="AO247" s="194"/>
    </row>
    <row r="248" spans="1:41" s="225" customFormat="1" x14ac:dyDescent="0.25">
      <c r="A248" s="193">
        <v>1.31</v>
      </c>
      <c r="B248" s="193" t="s">
        <v>48</v>
      </c>
      <c r="C248" s="193" t="s">
        <v>41</v>
      </c>
      <c r="D248" s="193">
        <v>2147</v>
      </c>
      <c r="E248" s="193" t="s">
        <v>3221</v>
      </c>
      <c r="F248" s="193"/>
      <c r="G248" s="193" t="s">
        <v>3218</v>
      </c>
      <c r="H248" s="193" t="s">
        <v>2774</v>
      </c>
      <c r="I248" s="193" t="s">
        <v>43</v>
      </c>
      <c r="J248" s="193"/>
      <c r="K248" s="193" t="s">
        <v>2775</v>
      </c>
      <c r="L248" s="193">
        <v>3</v>
      </c>
      <c r="M248" s="193">
        <v>1</v>
      </c>
      <c r="N248" s="193">
        <v>2</v>
      </c>
      <c r="O248" s="193">
        <v>2</v>
      </c>
      <c r="P248" s="193">
        <v>2</v>
      </c>
      <c r="Q248" s="193">
        <v>0</v>
      </c>
      <c r="R248" s="193">
        <v>0</v>
      </c>
      <c r="S248" s="193">
        <v>0</v>
      </c>
      <c r="T248" s="193">
        <v>0</v>
      </c>
      <c r="U248" s="193"/>
      <c r="V248" s="193">
        <v>2</v>
      </c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4"/>
      <c r="AK248" s="194"/>
      <c r="AL248" s="194"/>
      <c r="AM248" s="194"/>
      <c r="AN248" s="194"/>
      <c r="AO248" s="194"/>
    </row>
    <row r="249" spans="1:41" s="225" customFormat="1" x14ac:dyDescent="0.25">
      <c r="A249" s="193">
        <v>1.31</v>
      </c>
      <c r="B249" s="193" t="s">
        <v>48</v>
      </c>
      <c r="C249" s="193" t="s">
        <v>41</v>
      </c>
      <c r="D249" s="193">
        <v>2152</v>
      </c>
      <c r="E249" s="193" t="s">
        <v>3225</v>
      </c>
      <c r="F249" s="193"/>
      <c r="G249" s="193" t="s">
        <v>3226</v>
      </c>
      <c r="H249" s="193" t="s">
        <v>2774</v>
      </c>
      <c r="I249" s="193" t="s">
        <v>43</v>
      </c>
      <c r="J249" s="193"/>
      <c r="K249" s="193" t="s">
        <v>2775</v>
      </c>
      <c r="L249" s="193">
        <v>1</v>
      </c>
      <c r="M249" s="193">
        <v>0</v>
      </c>
      <c r="N249" s="193">
        <v>1</v>
      </c>
      <c r="O249" s="193">
        <v>1</v>
      </c>
      <c r="P249" s="193">
        <v>1</v>
      </c>
      <c r="Q249" s="193">
        <v>0</v>
      </c>
      <c r="R249" s="193">
        <v>0</v>
      </c>
      <c r="S249" s="193">
        <v>0</v>
      </c>
      <c r="T249" s="193">
        <v>0</v>
      </c>
      <c r="U249" s="193"/>
      <c r="V249" s="193">
        <v>1</v>
      </c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4"/>
      <c r="AK249" s="194"/>
      <c r="AL249" s="194"/>
      <c r="AM249" s="194"/>
      <c r="AN249" s="194"/>
      <c r="AO249" s="194"/>
    </row>
    <row r="250" spans="1:41" s="225" customFormat="1" x14ac:dyDescent="0.25">
      <c r="A250" s="193">
        <v>1.31</v>
      </c>
      <c r="B250" s="193" t="s">
        <v>48</v>
      </c>
      <c r="C250" s="193" t="s">
        <v>41</v>
      </c>
      <c r="D250" s="193">
        <v>2158</v>
      </c>
      <c r="E250" s="193" t="s">
        <v>3236</v>
      </c>
      <c r="F250" s="193"/>
      <c r="G250" s="193" t="s">
        <v>3237</v>
      </c>
      <c r="H250" s="193" t="s">
        <v>2774</v>
      </c>
      <c r="I250" s="193" t="s">
        <v>43</v>
      </c>
      <c r="J250" s="193"/>
      <c r="K250" s="193" t="s">
        <v>2775</v>
      </c>
      <c r="L250" s="193">
        <v>1</v>
      </c>
      <c r="M250" s="193">
        <v>0</v>
      </c>
      <c r="N250" s="193">
        <v>1</v>
      </c>
      <c r="O250" s="193">
        <v>1</v>
      </c>
      <c r="P250" s="193">
        <v>1</v>
      </c>
      <c r="Q250" s="193">
        <v>0</v>
      </c>
      <c r="R250" s="193">
        <v>0</v>
      </c>
      <c r="S250" s="193">
        <v>0</v>
      </c>
      <c r="T250" s="193">
        <v>0</v>
      </c>
      <c r="U250" s="193"/>
      <c r="V250" s="193">
        <v>1</v>
      </c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4"/>
      <c r="AK250" s="194"/>
      <c r="AL250" s="194"/>
      <c r="AM250" s="194"/>
      <c r="AN250" s="194"/>
      <c r="AO250" s="194"/>
    </row>
    <row r="251" spans="1:41" s="225" customFormat="1" x14ac:dyDescent="0.25">
      <c r="A251" s="193">
        <v>1.31</v>
      </c>
      <c r="B251" s="193" t="s">
        <v>48</v>
      </c>
      <c r="C251" s="193" t="s">
        <v>41</v>
      </c>
      <c r="D251" s="193">
        <v>2159</v>
      </c>
      <c r="E251" s="193" t="s">
        <v>3238</v>
      </c>
      <c r="F251" s="193"/>
      <c r="G251" s="193" t="s">
        <v>3239</v>
      </c>
      <c r="H251" s="193" t="s">
        <v>2774</v>
      </c>
      <c r="I251" s="193" t="s">
        <v>43</v>
      </c>
      <c r="J251" s="193"/>
      <c r="K251" s="193" t="s">
        <v>2775</v>
      </c>
      <c r="L251" s="193">
        <v>1</v>
      </c>
      <c r="M251" s="193">
        <v>0</v>
      </c>
      <c r="N251" s="193">
        <v>1</v>
      </c>
      <c r="O251" s="193">
        <v>1</v>
      </c>
      <c r="P251" s="193">
        <v>1</v>
      </c>
      <c r="Q251" s="193">
        <v>0</v>
      </c>
      <c r="R251" s="193">
        <v>0</v>
      </c>
      <c r="S251" s="193">
        <v>0</v>
      </c>
      <c r="T251" s="193">
        <v>0</v>
      </c>
      <c r="U251" s="193"/>
      <c r="V251" s="193">
        <v>1</v>
      </c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4"/>
      <c r="AK251" s="194"/>
      <c r="AL251" s="194"/>
      <c r="AM251" s="194"/>
      <c r="AN251" s="194"/>
      <c r="AO251" s="194"/>
    </row>
    <row r="252" spans="1:41" s="225" customFormat="1" x14ac:dyDescent="0.25">
      <c r="A252" s="193">
        <v>1.31</v>
      </c>
      <c r="B252" s="193" t="s">
        <v>48</v>
      </c>
      <c r="C252" s="193" t="s">
        <v>41</v>
      </c>
      <c r="D252" s="193">
        <v>2165</v>
      </c>
      <c r="E252" s="193" t="s">
        <v>3289</v>
      </c>
      <c r="F252" s="193"/>
      <c r="G252" s="193" t="s">
        <v>3290</v>
      </c>
      <c r="H252" s="193" t="s">
        <v>2852</v>
      </c>
      <c r="I252" s="193" t="s">
        <v>43</v>
      </c>
      <c r="J252" s="193"/>
      <c r="K252" s="193" t="s">
        <v>2827</v>
      </c>
      <c r="L252" s="193">
        <v>1</v>
      </c>
      <c r="M252" s="193">
        <v>0</v>
      </c>
      <c r="N252" s="193">
        <v>1</v>
      </c>
      <c r="O252" s="193">
        <v>1</v>
      </c>
      <c r="P252" s="193">
        <v>1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1</v>
      </c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4"/>
      <c r="AK252" s="194"/>
      <c r="AL252" s="194"/>
      <c r="AM252" s="194"/>
      <c r="AN252" s="194"/>
      <c r="AO252" s="194"/>
    </row>
    <row r="253" spans="1:41" s="225" customFormat="1" x14ac:dyDescent="0.25">
      <c r="A253" s="193">
        <v>1.31</v>
      </c>
      <c r="B253" s="193" t="s">
        <v>48</v>
      </c>
      <c r="C253" s="193" t="s">
        <v>41</v>
      </c>
      <c r="D253" s="193">
        <v>2168</v>
      </c>
      <c r="E253" s="193" t="s">
        <v>3293</v>
      </c>
      <c r="F253" s="193"/>
      <c r="G253" s="193" t="s">
        <v>3294</v>
      </c>
      <c r="H253" s="193" t="s">
        <v>3292</v>
      </c>
      <c r="I253" s="193" t="s">
        <v>43</v>
      </c>
      <c r="J253" s="193"/>
      <c r="K253" s="193" t="s">
        <v>45</v>
      </c>
      <c r="L253" s="193">
        <v>2</v>
      </c>
      <c r="M253" s="193">
        <v>0</v>
      </c>
      <c r="N253" s="193">
        <v>2</v>
      </c>
      <c r="O253" s="193">
        <v>2</v>
      </c>
      <c r="P253" s="193">
        <v>2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2</v>
      </c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4"/>
      <c r="AK253" s="194"/>
      <c r="AL253" s="194"/>
      <c r="AM253" s="194"/>
      <c r="AN253" s="194"/>
      <c r="AO253" s="194"/>
    </row>
    <row r="254" spans="1:41" s="225" customFormat="1" x14ac:dyDescent="0.25">
      <c r="A254" s="193">
        <v>1.31</v>
      </c>
      <c r="B254" s="193" t="s">
        <v>48</v>
      </c>
      <c r="C254" s="193" t="s">
        <v>41</v>
      </c>
      <c r="D254" s="193">
        <v>2170</v>
      </c>
      <c r="E254" s="193" t="s">
        <v>3296</v>
      </c>
      <c r="F254" s="193"/>
      <c r="G254" s="193" t="s">
        <v>3297</v>
      </c>
      <c r="H254" s="193" t="s">
        <v>2843</v>
      </c>
      <c r="I254" s="193" t="s">
        <v>43</v>
      </c>
      <c r="J254" s="193"/>
      <c r="K254" s="193" t="s">
        <v>45</v>
      </c>
      <c r="L254" s="193">
        <v>1</v>
      </c>
      <c r="M254" s="193">
        <v>0</v>
      </c>
      <c r="N254" s="193">
        <v>1</v>
      </c>
      <c r="O254" s="193">
        <v>1</v>
      </c>
      <c r="P254" s="193">
        <v>1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1</v>
      </c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4"/>
      <c r="AK254" s="194"/>
      <c r="AL254" s="194"/>
      <c r="AM254" s="194"/>
      <c r="AN254" s="194"/>
      <c r="AO254" s="194"/>
    </row>
    <row r="255" spans="1:41" s="225" customFormat="1" x14ac:dyDescent="0.25">
      <c r="A255" s="193">
        <v>1.31</v>
      </c>
      <c r="B255" s="193" t="s">
        <v>48</v>
      </c>
      <c r="C255" s="193" t="s">
        <v>41</v>
      </c>
      <c r="D255" s="193">
        <v>2171</v>
      </c>
      <c r="E255" s="193" t="s">
        <v>3298</v>
      </c>
      <c r="F255" s="193"/>
      <c r="G255" s="193" t="s">
        <v>3299</v>
      </c>
      <c r="H255" s="193" t="s">
        <v>2858</v>
      </c>
      <c r="I255" s="193" t="s">
        <v>43</v>
      </c>
      <c r="J255" s="193"/>
      <c r="K255" s="193" t="s">
        <v>2827</v>
      </c>
      <c r="L255" s="193">
        <v>1</v>
      </c>
      <c r="M255" s="193">
        <v>0</v>
      </c>
      <c r="N255" s="193">
        <v>1</v>
      </c>
      <c r="O255" s="193">
        <v>1</v>
      </c>
      <c r="P255" s="193">
        <v>1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1</v>
      </c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4"/>
      <c r="AK255" s="194"/>
      <c r="AL255" s="194"/>
      <c r="AM255" s="194"/>
      <c r="AN255" s="194"/>
      <c r="AO255" s="194"/>
    </row>
    <row r="256" spans="1:41" s="225" customFormat="1" x14ac:dyDescent="0.25">
      <c r="A256" s="193">
        <v>1.31</v>
      </c>
      <c r="B256" s="193" t="s">
        <v>48</v>
      </c>
      <c r="C256" s="193" t="s">
        <v>41</v>
      </c>
      <c r="D256" s="193">
        <v>2172</v>
      </c>
      <c r="E256" s="193" t="s">
        <v>3300</v>
      </c>
      <c r="F256" s="193"/>
      <c r="G256" s="193" t="s">
        <v>3301</v>
      </c>
      <c r="H256" s="193" t="s">
        <v>2858</v>
      </c>
      <c r="I256" s="193" t="s">
        <v>43</v>
      </c>
      <c r="J256" s="193"/>
      <c r="K256" s="193" t="s">
        <v>2827</v>
      </c>
      <c r="L256" s="193">
        <v>1</v>
      </c>
      <c r="M256" s="193">
        <v>0</v>
      </c>
      <c r="N256" s="193">
        <v>1</v>
      </c>
      <c r="O256" s="193">
        <v>1</v>
      </c>
      <c r="P256" s="193">
        <v>1</v>
      </c>
      <c r="Q256" s="193">
        <v>0</v>
      </c>
      <c r="R256" s="193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1</v>
      </c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4"/>
      <c r="AK256" s="194"/>
      <c r="AL256" s="194"/>
      <c r="AM256" s="194"/>
      <c r="AN256" s="194"/>
      <c r="AO256" s="194"/>
    </row>
    <row r="257" spans="1:41" s="225" customFormat="1" x14ac:dyDescent="0.25">
      <c r="A257" s="193">
        <v>1.31</v>
      </c>
      <c r="B257" s="193" t="s">
        <v>48</v>
      </c>
      <c r="C257" s="193" t="s">
        <v>41</v>
      </c>
      <c r="D257" s="193">
        <v>2173</v>
      </c>
      <c r="E257" s="193" t="s">
        <v>3302</v>
      </c>
      <c r="F257" s="193"/>
      <c r="G257" s="193" t="s">
        <v>3303</v>
      </c>
      <c r="H257" s="193" t="s">
        <v>2858</v>
      </c>
      <c r="I257" s="193" t="s">
        <v>43</v>
      </c>
      <c r="J257" s="193"/>
      <c r="K257" s="193" t="s">
        <v>2827</v>
      </c>
      <c r="L257" s="193">
        <v>1</v>
      </c>
      <c r="M257" s="193">
        <v>0</v>
      </c>
      <c r="N257" s="193">
        <v>1</v>
      </c>
      <c r="O257" s="193">
        <v>1</v>
      </c>
      <c r="P257" s="193">
        <v>1</v>
      </c>
      <c r="Q257" s="193">
        <v>0</v>
      </c>
      <c r="R257" s="193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1</v>
      </c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4"/>
      <c r="AK257" s="194"/>
      <c r="AL257" s="194"/>
      <c r="AM257" s="194"/>
      <c r="AN257" s="194"/>
      <c r="AO257" s="194"/>
    </row>
    <row r="258" spans="1:41" s="225" customFormat="1" x14ac:dyDescent="0.25">
      <c r="A258" s="193">
        <v>1.31</v>
      </c>
      <c r="B258" s="193" t="s">
        <v>48</v>
      </c>
      <c r="C258" s="193" t="s">
        <v>41</v>
      </c>
      <c r="D258" s="193">
        <v>2176</v>
      </c>
      <c r="E258" s="193" t="s">
        <v>3307</v>
      </c>
      <c r="F258" s="193"/>
      <c r="G258" s="193" t="s">
        <v>3308</v>
      </c>
      <c r="H258" s="193" t="s">
        <v>3060</v>
      </c>
      <c r="I258" s="193" t="s">
        <v>43</v>
      </c>
      <c r="J258" s="193"/>
      <c r="K258" s="193" t="s">
        <v>2827</v>
      </c>
      <c r="L258" s="193">
        <v>1</v>
      </c>
      <c r="M258" s="193">
        <v>0</v>
      </c>
      <c r="N258" s="193">
        <v>1</v>
      </c>
      <c r="O258" s="193">
        <v>1</v>
      </c>
      <c r="P258" s="193">
        <v>1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1</v>
      </c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4"/>
      <c r="AK258" s="194"/>
      <c r="AL258" s="194"/>
      <c r="AM258" s="194"/>
      <c r="AN258" s="194"/>
      <c r="AO258" s="194"/>
    </row>
    <row r="259" spans="1:41" s="225" customFormat="1" x14ac:dyDescent="0.25">
      <c r="A259" s="193">
        <v>1.31</v>
      </c>
      <c r="B259" s="193" t="s">
        <v>48</v>
      </c>
      <c r="C259" s="193" t="s">
        <v>41</v>
      </c>
      <c r="D259" s="193">
        <v>2177</v>
      </c>
      <c r="E259" s="193" t="s">
        <v>3309</v>
      </c>
      <c r="F259" s="193"/>
      <c r="G259" s="193" t="s">
        <v>3310</v>
      </c>
      <c r="H259" s="193" t="s">
        <v>3060</v>
      </c>
      <c r="I259" s="193" t="s">
        <v>43</v>
      </c>
      <c r="J259" s="193"/>
      <c r="K259" s="193" t="s">
        <v>2827</v>
      </c>
      <c r="L259" s="193">
        <v>3</v>
      </c>
      <c r="M259" s="193">
        <v>0</v>
      </c>
      <c r="N259" s="193">
        <v>3</v>
      </c>
      <c r="O259" s="193">
        <v>3</v>
      </c>
      <c r="P259" s="193">
        <v>3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3</v>
      </c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4"/>
      <c r="AK259" s="194"/>
      <c r="AL259" s="194"/>
      <c r="AM259" s="194"/>
      <c r="AN259" s="194"/>
      <c r="AO259" s="194"/>
    </row>
    <row r="260" spans="1:41" s="225" customFormat="1" x14ac:dyDescent="0.25">
      <c r="A260" s="193">
        <v>1.31</v>
      </c>
      <c r="B260" s="193" t="s">
        <v>48</v>
      </c>
      <c r="C260" s="193" t="s">
        <v>41</v>
      </c>
      <c r="D260" s="193">
        <v>2182</v>
      </c>
      <c r="E260" s="193" t="s">
        <v>3313</v>
      </c>
      <c r="F260" s="193"/>
      <c r="G260" s="193" t="s">
        <v>3314</v>
      </c>
      <c r="H260" s="193" t="s">
        <v>3060</v>
      </c>
      <c r="I260" s="193" t="s">
        <v>43</v>
      </c>
      <c r="J260" s="193"/>
      <c r="K260" s="193" t="s">
        <v>2827</v>
      </c>
      <c r="L260" s="193">
        <v>1</v>
      </c>
      <c r="M260" s="193">
        <v>0</v>
      </c>
      <c r="N260" s="193">
        <v>1</v>
      </c>
      <c r="O260" s="193">
        <v>1</v>
      </c>
      <c r="P260" s="193">
        <v>1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1</v>
      </c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4"/>
      <c r="AK260" s="194"/>
      <c r="AL260" s="194"/>
      <c r="AM260" s="194"/>
      <c r="AN260" s="194"/>
      <c r="AO260" s="194"/>
    </row>
    <row r="261" spans="1:41" s="225" customFormat="1" x14ac:dyDescent="0.25">
      <c r="A261" s="193">
        <v>1.31</v>
      </c>
      <c r="B261" s="193" t="s">
        <v>48</v>
      </c>
      <c r="C261" s="193" t="s">
        <v>41</v>
      </c>
      <c r="D261" s="193">
        <v>2184</v>
      </c>
      <c r="E261" s="193" t="s">
        <v>2709</v>
      </c>
      <c r="F261" s="193"/>
      <c r="G261" s="193" t="s">
        <v>3317</v>
      </c>
      <c r="H261" s="193" t="s">
        <v>3060</v>
      </c>
      <c r="I261" s="193" t="s">
        <v>43</v>
      </c>
      <c r="J261" s="193"/>
      <c r="K261" s="193" t="s">
        <v>2827</v>
      </c>
      <c r="L261" s="193">
        <v>1</v>
      </c>
      <c r="M261" s="193">
        <v>0</v>
      </c>
      <c r="N261" s="193">
        <v>1</v>
      </c>
      <c r="O261" s="193">
        <v>1</v>
      </c>
      <c r="P261" s="193">
        <v>1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1</v>
      </c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4"/>
      <c r="AK261" s="194"/>
      <c r="AL261" s="194"/>
      <c r="AM261" s="194"/>
      <c r="AN261" s="194"/>
      <c r="AO261" s="194"/>
    </row>
    <row r="262" spans="1:41" s="225" customFormat="1" x14ac:dyDescent="0.25">
      <c r="A262" s="193">
        <v>1.31</v>
      </c>
      <c r="B262" s="193" t="s">
        <v>48</v>
      </c>
      <c r="C262" s="193" t="s">
        <v>41</v>
      </c>
      <c r="D262" s="193">
        <v>2185</v>
      </c>
      <c r="E262" s="193" t="s">
        <v>3318</v>
      </c>
      <c r="F262" s="193"/>
      <c r="G262" s="193" t="s">
        <v>3319</v>
      </c>
      <c r="H262" s="193" t="s">
        <v>3060</v>
      </c>
      <c r="I262" s="193" t="s">
        <v>43</v>
      </c>
      <c r="J262" s="193"/>
      <c r="K262" s="193" t="s">
        <v>2827</v>
      </c>
      <c r="L262" s="193">
        <v>3</v>
      </c>
      <c r="M262" s="193">
        <v>0</v>
      </c>
      <c r="N262" s="193">
        <v>3</v>
      </c>
      <c r="O262" s="193">
        <v>3</v>
      </c>
      <c r="P262" s="193">
        <v>3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3</v>
      </c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4"/>
      <c r="AK262" s="194"/>
      <c r="AL262" s="194"/>
      <c r="AM262" s="194"/>
      <c r="AN262" s="194"/>
      <c r="AO262" s="194"/>
    </row>
    <row r="263" spans="1:41" s="225" customFormat="1" x14ac:dyDescent="0.25">
      <c r="A263" s="193">
        <v>1.31</v>
      </c>
      <c r="B263" s="193" t="s">
        <v>48</v>
      </c>
      <c r="C263" s="193" t="s">
        <v>41</v>
      </c>
      <c r="D263" s="193">
        <v>2188</v>
      </c>
      <c r="E263" s="193" t="s">
        <v>3320</v>
      </c>
      <c r="F263" s="193"/>
      <c r="G263" s="193" t="s">
        <v>3321</v>
      </c>
      <c r="H263" s="193" t="s">
        <v>2914</v>
      </c>
      <c r="I263" s="193" t="s">
        <v>43</v>
      </c>
      <c r="J263" s="193"/>
      <c r="K263" s="193" t="s">
        <v>2859</v>
      </c>
      <c r="L263" s="193">
        <v>1</v>
      </c>
      <c r="M263" s="193">
        <v>0</v>
      </c>
      <c r="N263" s="193">
        <v>1</v>
      </c>
      <c r="O263" s="193">
        <v>1</v>
      </c>
      <c r="P263" s="193">
        <v>1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1</v>
      </c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4"/>
      <c r="AK263" s="194"/>
      <c r="AL263" s="194"/>
      <c r="AM263" s="194"/>
      <c r="AN263" s="194"/>
      <c r="AO263" s="194"/>
    </row>
    <row r="264" spans="1:41" s="225" customFormat="1" x14ac:dyDescent="0.25">
      <c r="A264" s="193">
        <v>1.31</v>
      </c>
      <c r="B264" s="193" t="s">
        <v>48</v>
      </c>
      <c r="C264" s="193" t="s">
        <v>41</v>
      </c>
      <c r="D264" s="193">
        <v>2189</v>
      </c>
      <c r="E264" s="193" t="s">
        <v>3322</v>
      </c>
      <c r="F264" s="193"/>
      <c r="G264" s="193" t="s">
        <v>3323</v>
      </c>
      <c r="H264" s="193" t="s">
        <v>2914</v>
      </c>
      <c r="I264" s="193" t="s">
        <v>43</v>
      </c>
      <c r="J264" s="193"/>
      <c r="K264" s="193" t="s">
        <v>2859</v>
      </c>
      <c r="L264" s="193">
        <v>2</v>
      </c>
      <c r="M264" s="193">
        <v>0</v>
      </c>
      <c r="N264" s="193">
        <v>2</v>
      </c>
      <c r="O264" s="193">
        <v>2</v>
      </c>
      <c r="P264" s="193">
        <v>2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2</v>
      </c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4"/>
      <c r="AK264" s="194"/>
      <c r="AL264" s="194"/>
      <c r="AM264" s="194"/>
      <c r="AN264" s="194"/>
      <c r="AO264" s="194"/>
    </row>
    <row r="265" spans="1:41" s="225" customFormat="1" x14ac:dyDescent="0.25">
      <c r="A265" s="193">
        <v>1.31</v>
      </c>
      <c r="B265" s="193" t="s">
        <v>48</v>
      </c>
      <c r="C265" s="193" t="s">
        <v>41</v>
      </c>
      <c r="D265" s="193">
        <v>2191</v>
      </c>
      <c r="E265" s="193" t="s">
        <v>3324</v>
      </c>
      <c r="F265" s="193"/>
      <c r="G265" s="193" t="s">
        <v>3325</v>
      </c>
      <c r="H265" s="193" t="s">
        <v>1736</v>
      </c>
      <c r="I265" s="193" t="s">
        <v>43</v>
      </c>
      <c r="J265" s="193"/>
      <c r="K265" s="193" t="s">
        <v>2859</v>
      </c>
      <c r="L265" s="193">
        <v>1</v>
      </c>
      <c r="M265" s="193">
        <v>0</v>
      </c>
      <c r="N265" s="193">
        <v>1</v>
      </c>
      <c r="O265" s="193">
        <v>1</v>
      </c>
      <c r="P265" s="193">
        <v>1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1</v>
      </c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4"/>
      <c r="AK265" s="194"/>
      <c r="AL265" s="194"/>
      <c r="AM265" s="194"/>
      <c r="AN265" s="194"/>
      <c r="AO265" s="194"/>
    </row>
    <row r="266" spans="1:41" s="225" customFormat="1" x14ac:dyDescent="0.25">
      <c r="A266" s="193">
        <v>1.31</v>
      </c>
      <c r="B266" s="193" t="s">
        <v>48</v>
      </c>
      <c r="C266" s="193" t="s">
        <v>41</v>
      </c>
      <c r="D266" s="193">
        <v>2194</v>
      </c>
      <c r="E266" s="193" t="s">
        <v>3329</v>
      </c>
      <c r="F266" s="193"/>
      <c r="G266" s="193" t="s">
        <v>3330</v>
      </c>
      <c r="H266" s="193" t="s">
        <v>2819</v>
      </c>
      <c r="I266" s="193" t="s">
        <v>43</v>
      </c>
      <c r="J266" s="193"/>
      <c r="K266" s="193" t="s">
        <v>2775</v>
      </c>
      <c r="L266" s="193">
        <v>1</v>
      </c>
      <c r="M266" s="193">
        <v>0</v>
      </c>
      <c r="N266" s="193">
        <v>1</v>
      </c>
      <c r="O266" s="193">
        <v>1</v>
      </c>
      <c r="P266" s="193">
        <v>1</v>
      </c>
      <c r="Q266" s="193">
        <v>0</v>
      </c>
      <c r="R266" s="193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1</v>
      </c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4"/>
      <c r="AK266" s="194"/>
      <c r="AL266" s="194"/>
      <c r="AM266" s="194"/>
      <c r="AN266" s="194"/>
      <c r="AO266" s="194"/>
    </row>
    <row r="267" spans="1:41" s="225" customFormat="1" x14ac:dyDescent="0.25">
      <c r="A267" s="193">
        <v>1.31</v>
      </c>
      <c r="B267" s="193" t="s">
        <v>48</v>
      </c>
      <c r="C267" s="193" t="s">
        <v>41</v>
      </c>
      <c r="D267" s="193">
        <v>2200</v>
      </c>
      <c r="E267" s="193" t="s">
        <v>3335</v>
      </c>
      <c r="F267" s="193"/>
      <c r="G267" s="193" t="s">
        <v>3336</v>
      </c>
      <c r="H267" s="193" t="s">
        <v>2893</v>
      </c>
      <c r="I267" s="193" t="s">
        <v>43</v>
      </c>
      <c r="J267" s="193"/>
      <c r="K267" s="193" t="s">
        <v>2859</v>
      </c>
      <c r="L267" s="193">
        <v>1</v>
      </c>
      <c r="M267" s="193">
        <v>0</v>
      </c>
      <c r="N267" s="193">
        <v>1</v>
      </c>
      <c r="O267" s="193">
        <v>1</v>
      </c>
      <c r="P267" s="193">
        <v>1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1</v>
      </c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4"/>
      <c r="AK267" s="194"/>
      <c r="AL267" s="194"/>
      <c r="AM267" s="194"/>
      <c r="AN267" s="194"/>
      <c r="AO267" s="194"/>
    </row>
    <row r="268" spans="1:41" s="225" customFormat="1" x14ac:dyDescent="0.25">
      <c r="A268" s="193">
        <v>1.31</v>
      </c>
      <c r="B268" s="193" t="s">
        <v>48</v>
      </c>
      <c r="C268" s="193" t="s">
        <v>41</v>
      </c>
      <c r="D268" s="193">
        <v>2203</v>
      </c>
      <c r="E268" s="193" t="s">
        <v>3341</v>
      </c>
      <c r="F268" s="193"/>
      <c r="G268" s="193" t="s">
        <v>2999</v>
      </c>
      <c r="H268" s="193" t="s">
        <v>2778</v>
      </c>
      <c r="I268" s="193" t="s">
        <v>43</v>
      </c>
      <c r="J268" s="193"/>
      <c r="K268" s="193" t="s">
        <v>45</v>
      </c>
      <c r="L268" s="193">
        <v>1</v>
      </c>
      <c r="M268" s="193">
        <v>0</v>
      </c>
      <c r="N268" s="193">
        <v>1</v>
      </c>
      <c r="O268" s="193">
        <v>1</v>
      </c>
      <c r="P268" s="193">
        <v>1</v>
      </c>
      <c r="Q268" s="193">
        <v>0</v>
      </c>
      <c r="R268" s="193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1</v>
      </c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4"/>
      <c r="AK268" s="194"/>
      <c r="AL268" s="194"/>
      <c r="AM268" s="194"/>
      <c r="AN268" s="194"/>
      <c r="AO268" s="194"/>
    </row>
    <row r="269" spans="1:41" s="225" customFormat="1" x14ac:dyDescent="0.25">
      <c r="A269" s="193">
        <v>1.31</v>
      </c>
      <c r="B269" s="193" t="s">
        <v>48</v>
      </c>
      <c r="C269" s="193" t="s">
        <v>41</v>
      </c>
      <c r="D269" s="193">
        <v>2204</v>
      </c>
      <c r="E269" s="193" t="s">
        <v>3342</v>
      </c>
      <c r="F269" s="193"/>
      <c r="G269" s="193" t="s">
        <v>3343</v>
      </c>
      <c r="H269" s="193" t="s">
        <v>2778</v>
      </c>
      <c r="I269" s="193" t="s">
        <v>43</v>
      </c>
      <c r="J269" s="193"/>
      <c r="K269" s="193" t="s">
        <v>45</v>
      </c>
      <c r="L269" s="193">
        <v>1</v>
      </c>
      <c r="M269" s="193">
        <v>0</v>
      </c>
      <c r="N269" s="193">
        <v>1</v>
      </c>
      <c r="O269" s="193">
        <v>1</v>
      </c>
      <c r="P269" s="193">
        <v>1</v>
      </c>
      <c r="Q269" s="193">
        <v>0</v>
      </c>
      <c r="R269" s="193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1</v>
      </c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4"/>
      <c r="AK269" s="194"/>
      <c r="AL269" s="194"/>
      <c r="AM269" s="194"/>
      <c r="AN269" s="194"/>
      <c r="AO269" s="194"/>
    </row>
    <row r="270" spans="1:41" s="225" customFormat="1" x14ac:dyDescent="0.25">
      <c r="A270" s="193">
        <v>1.31</v>
      </c>
      <c r="B270" s="193" t="s">
        <v>48</v>
      </c>
      <c r="C270" s="193" t="s">
        <v>41</v>
      </c>
      <c r="D270" s="193">
        <v>2207</v>
      </c>
      <c r="E270" s="193" t="s">
        <v>3347</v>
      </c>
      <c r="F270" s="193"/>
      <c r="G270" s="193" t="s">
        <v>3348</v>
      </c>
      <c r="H270" s="193" t="s">
        <v>2778</v>
      </c>
      <c r="I270" s="193" t="s">
        <v>43</v>
      </c>
      <c r="J270" s="193"/>
      <c r="K270" s="193" t="s">
        <v>45</v>
      </c>
      <c r="L270" s="193">
        <v>1</v>
      </c>
      <c r="M270" s="193">
        <v>0</v>
      </c>
      <c r="N270" s="193">
        <v>1</v>
      </c>
      <c r="O270" s="193">
        <v>1</v>
      </c>
      <c r="P270" s="193">
        <v>1</v>
      </c>
      <c r="Q270" s="193">
        <v>0</v>
      </c>
      <c r="R270" s="193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1</v>
      </c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4"/>
      <c r="AK270" s="194"/>
      <c r="AL270" s="194"/>
      <c r="AM270" s="194"/>
      <c r="AN270" s="194"/>
      <c r="AO270" s="194"/>
    </row>
    <row r="271" spans="1:41" s="225" customFormat="1" x14ac:dyDescent="0.25">
      <c r="A271" s="193">
        <v>1.31</v>
      </c>
      <c r="B271" s="193" t="s">
        <v>48</v>
      </c>
      <c r="C271" s="193" t="s">
        <v>41</v>
      </c>
      <c r="D271" s="193">
        <v>2211</v>
      </c>
      <c r="E271" s="193" t="s">
        <v>3353</v>
      </c>
      <c r="F271" s="193"/>
      <c r="G271" s="193" t="s">
        <v>3354</v>
      </c>
      <c r="H271" s="193" t="s">
        <v>2852</v>
      </c>
      <c r="I271" s="193" t="s">
        <v>43</v>
      </c>
      <c r="J271" s="193"/>
      <c r="K271" s="193" t="s">
        <v>2827</v>
      </c>
      <c r="L271" s="193">
        <v>1</v>
      </c>
      <c r="M271" s="193">
        <v>0</v>
      </c>
      <c r="N271" s="193">
        <v>1</v>
      </c>
      <c r="O271" s="193">
        <v>1</v>
      </c>
      <c r="P271" s="193">
        <v>1</v>
      </c>
      <c r="Q271" s="193">
        <v>0</v>
      </c>
      <c r="R271" s="193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1</v>
      </c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4"/>
      <c r="AK271" s="194"/>
      <c r="AL271" s="194"/>
      <c r="AM271" s="194"/>
      <c r="AN271" s="194"/>
      <c r="AO271" s="194"/>
    </row>
    <row r="272" spans="1:41" s="225" customFormat="1" x14ac:dyDescent="0.25">
      <c r="A272" s="193">
        <v>1.31</v>
      </c>
      <c r="B272" s="193" t="s">
        <v>48</v>
      </c>
      <c r="C272" s="193" t="s">
        <v>41</v>
      </c>
      <c r="D272" s="193">
        <v>2212</v>
      </c>
      <c r="E272" s="193" t="s">
        <v>3355</v>
      </c>
      <c r="F272" s="193"/>
      <c r="G272" s="193" t="s">
        <v>3356</v>
      </c>
      <c r="H272" s="193" t="s">
        <v>2789</v>
      </c>
      <c r="I272" s="193" t="s">
        <v>43</v>
      </c>
      <c r="J272" s="193"/>
      <c r="K272" s="193" t="s">
        <v>2786</v>
      </c>
      <c r="L272" s="193">
        <v>1</v>
      </c>
      <c r="M272" s="193">
        <v>0</v>
      </c>
      <c r="N272" s="193">
        <v>1</v>
      </c>
      <c r="O272" s="193">
        <v>1</v>
      </c>
      <c r="P272" s="193">
        <v>1</v>
      </c>
      <c r="Q272" s="193">
        <v>0</v>
      </c>
      <c r="R272" s="193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1</v>
      </c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4"/>
      <c r="AK272" s="194"/>
      <c r="AL272" s="194"/>
      <c r="AM272" s="194"/>
      <c r="AN272" s="194"/>
      <c r="AO272" s="194"/>
    </row>
    <row r="273" spans="1:41" s="225" customFormat="1" x14ac:dyDescent="0.25">
      <c r="A273" s="193">
        <v>1.31</v>
      </c>
      <c r="B273" s="193" t="s">
        <v>48</v>
      </c>
      <c r="C273" s="193" t="s">
        <v>41</v>
      </c>
      <c r="D273" s="193">
        <v>2213</v>
      </c>
      <c r="E273" s="193" t="s">
        <v>3357</v>
      </c>
      <c r="F273" s="193"/>
      <c r="G273" s="193" t="s">
        <v>3358</v>
      </c>
      <c r="H273" s="193" t="s">
        <v>2789</v>
      </c>
      <c r="I273" s="193" t="s">
        <v>43</v>
      </c>
      <c r="J273" s="193"/>
      <c r="K273" s="193" t="s">
        <v>2786</v>
      </c>
      <c r="L273" s="193">
        <v>1</v>
      </c>
      <c r="M273" s="193">
        <v>0</v>
      </c>
      <c r="N273" s="193">
        <v>1</v>
      </c>
      <c r="O273" s="193">
        <v>1</v>
      </c>
      <c r="P273" s="193">
        <v>1</v>
      </c>
      <c r="Q273" s="193">
        <v>0</v>
      </c>
      <c r="R273" s="193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1</v>
      </c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  <c r="AI273" s="193"/>
      <c r="AJ273" s="194"/>
      <c r="AK273" s="194"/>
      <c r="AL273" s="194"/>
      <c r="AM273" s="194"/>
      <c r="AN273" s="194"/>
      <c r="AO273" s="194"/>
    </row>
    <row r="274" spans="1:41" s="225" customFormat="1" x14ac:dyDescent="0.25">
      <c r="A274" s="193">
        <v>1.31</v>
      </c>
      <c r="B274" s="193" t="s">
        <v>48</v>
      </c>
      <c r="C274" s="193" t="s">
        <v>41</v>
      </c>
      <c r="D274" s="193">
        <v>2214</v>
      </c>
      <c r="E274" s="193" t="s">
        <v>3359</v>
      </c>
      <c r="F274" s="193"/>
      <c r="G274" s="193" t="s">
        <v>3360</v>
      </c>
      <c r="H274" s="193" t="s">
        <v>2789</v>
      </c>
      <c r="I274" s="193" t="s">
        <v>43</v>
      </c>
      <c r="J274" s="193"/>
      <c r="K274" s="193" t="s">
        <v>2786</v>
      </c>
      <c r="L274" s="193">
        <v>1</v>
      </c>
      <c r="M274" s="193">
        <v>0</v>
      </c>
      <c r="N274" s="193">
        <v>1</v>
      </c>
      <c r="O274" s="193">
        <v>1</v>
      </c>
      <c r="P274" s="193">
        <v>1</v>
      </c>
      <c r="Q274" s="193">
        <v>0</v>
      </c>
      <c r="R274" s="193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1</v>
      </c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4"/>
      <c r="AK274" s="194"/>
      <c r="AL274" s="194"/>
      <c r="AM274" s="194"/>
      <c r="AN274" s="194"/>
      <c r="AO274" s="194"/>
    </row>
    <row r="275" spans="1:41" s="225" customFormat="1" x14ac:dyDescent="0.25">
      <c r="A275" s="193">
        <v>1.31</v>
      </c>
      <c r="B275" s="193" t="s">
        <v>48</v>
      </c>
      <c r="C275" s="193" t="s">
        <v>41</v>
      </c>
      <c r="D275" s="193">
        <v>2216</v>
      </c>
      <c r="E275" s="193" t="s">
        <v>3361</v>
      </c>
      <c r="F275" s="193"/>
      <c r="G275" s="193" t="s">
        <v>3362</v>
      </c>
      <c r="H275" s="193" t="s">
        <v>2789</v>
      </c>
      <c r="I275" s="193" t="s">
        <v>43</v>
      </c>
      <c r="J275" s="193"/>
      <c r="K275" s="193" t="s">
        <v>2786</v>
      </c>
      <c r="L275" s="193">
        <v>1</v>
      </c>
      <c r="M275" s="193">
        <v>0</v>
      </c>
      <c r="N275" s="193">
        <v>1</v>
      </c>
      <c r="O275" s="193">
        <v>1</v>
      </c>
      <c r="P275" s="193">
        <v>1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1</v>
      </c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4"/>
      <c r="AK275" s="194"/>
      <c r="AL275" s="194"/>
      <c r="AM275" s="194"/>
      <c r="AN275" s="194"/>
      <c r="AO275" s="194"/>
    </row>
    <row r="276" spans="1:41" s="225" customFormat="1" x14ac:dyDescent="0.25">
      <c r="A276" s="193">
        <v>1.31</v>
      </c>
      <c r="B276" s="193" t="s">
        <v>48</v>
      </c>
      <c r="C276" s="193" t="s">
        <v>41</v>
      </c>
      <c r="D276" s="193">
        <v>2221</v>
      </c>
      <c r="E276" s="193" t="s">
        <v>3366</v>
      </c>
      <c r="F276" s="193"/>
      <c r="G276" s="193" t="s">
        <v>3367</v>
      </c>
      <c r="H276" s="193" t="s">
        <v>2774</v>
      </c>
      <c r="I276" s="193" t="s">
        <v>43</v>
      </c>
      <c r="J276" s="193"/>
      <c r="K276" s="193" t="s">
        <v>2775</v>
      </c>
      <c r="L276" s="193">
        <v>2</v>
      </c>
      <c r="M276" s="193">
        <v>0</v>
      </c>
      <c r="N276" s="193">
        <v>2</v>
      </c>
      <c r="O276" s="193">
        <v>2</v>
      </c>
      <c r="P276" s="193">
        <v>2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2</v>
      </c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4"/>
      <c r="AK276" s="194"/>
      <c r="AL276" s="194"/>
      <c r="AM276" s="194"/>
      <c r="AN276" s="194"/>
      <c r="AO276" s="194"/>
    </row>
    <row r="277" spans="1:41" s="225" customFormat="1" x14ac:dyDescent="0.25">
      <c r="A277" s="193">
        <v>1.31</v>
      </c>
      <c r="B277" s="193" t="s">
        <v>48</v>
      </c>
      <c r="C277" s="193" t="s">
        <v>41</v>
      </c>
      <c r="D277" s="193">
        <v>2238</v>
      </c>
      <c r="E277" s="193" t="s">
        <v>3385</v>
      </c>
      <c r="F277" s="193"/>
      <c r="G277" s="193" t="s">
        <v>3386</v>
      </c>
      <c r="H277" s="193" t="s">
        <v>2774</v>
      </c>
      <c r="I277" s="193" t="s">
        <v>43</v>
      </c>
      <c r="J277" s="193"/>
      <c r="K277" s="193" t="s">
        <v>2775</v>
      </c>
      <c r="L277" s="193">
        <v>1</v>
      </c>
      <c r="M277" s="193">
        <v>0</v>
      </c>
      <c r="N277" s="193">
        <v>1</v>
      </c>
      <c r="O277" s="193">
        <v>1</v>
      </c>
      <c r="P277" s="193">
        <v>1</v>
      </c>
      <c r="Q277" s="193">
        <v>0</v>
      </c>
      <c r="R277" s="193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1</v>
      </c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4"/>
      <c r="AK277" s="194"/>
      <c r="AL277" s="194"/>
      <c r="AM277" s="194"/>
      <c r="AN277" s="194"/>
      <c r="AO277" s="194"/>
    </row>
    <row r="278" spans="1:41" s="225" customFormat="1" x14ac:dyDescent="0.25">
      <c r="A278" s="193">
        <v>1.31</v>
      </c>
      <c r="B278" s="193" t="s">
        <v>48</v>
      </c>
      <c r="C278" s="193" t="s">
        <v>41</v>
      </c>
      <c r="D278" s="193">
        <v>2239</v>
      </c>
      <c r="E278" s="193" t="s">
        <v>3387</v>
      </c>
      <c r="F278" s="193"/>
      <c r="G278" s="193" t="s">
        <v>3388</v>
      </c>
      <c r="H278" s="193" t="s">
        <v>2774</v>
      </c>
      <c r="I278" s="193" t="s">
        <v>43</v>
      </c>
      <c r="J278" s="193"/>
      <c r="K278" s="193" t="s">
        <v>2775</v>
      </c>
      <c r="L278" s="193">
        <v>4</v>
      </c>
      <c r="M278" s="193">
        <v>0</v>
      </c>
      <c r="N278" s="193">
        <v>4</v>
      </c>
      <c r="O278" s="193">
        <v>4</v>
      </c>
      <c r="P278" s="193">
        <v>4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4</v>
      </c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193"/>
      <c r="AI278" s="193"/>
      <c r="AJ278" s="194"/>
      <c r="AK278" s="194"/>
      <c r="AL278" s="194"/>
      <c r="AM278" s="194"/>
      <c r="AN278" s="194"/>
      <c r="AO278" s="194"/>
    </row>
    <row r="279" spans="1:41" s="225" customFormat="1" x14ac:dyDescent="0.25">
      <c r="A279" s="193">
        <v>1.31</v>
      </c>
      <c r="B279" s="193" t="s">
        <v>48</v>
      </c>
      <c r="C279" s="193" t="s">
        <v>41</v>
      </c>
      <c r="D279" s="193">
        <v>2241</v>
      </c>
      <c r="E279" s="193" t="s">
        <v>3389</v>
      </c>
      <c r="F279" s="193"/>
      <c r="G279" s="193" t="s">
        <v>3216</v>
      </c>
      <c r="H279" s="193" t="s">
        <v>2774</v>
      </c>
      <c r="I279" s="193" t="s">
        <v>43</v>
      </c>
      <c r="J279" s="193"/>
      <c r="K279" s="193" t="s">
        <v>2775</v>
      </c>
      <c r="L279" s="193">
        <v>1</v>
      </c>
      <c r="M279" s="193">
        <v>0</v>
      </c>
      <c r="N279" s="193">
        <v>1</v>
      </c>
      <c r="O279" s="193">
        <v>1</v>
      </c>
      <c r="P279" s="193">
        <v>1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1</v>
      </c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4"/>
      <c r="AK279" s="194"/>
      <c r="AL279" s="194"/>
      <c r="AM279" s="194"/>
      <c r="AN279" s="194"/>
      <c r="AO279" s="194"/>
    </row>
    <row r="280" spans="1:41" s="225" customFormat="1" x14ac:dyDescent="0.25">
      <c r="A280" s="193">
        <v>1.31</v>
      </c>
      <c r="B280" s="193" t="s">
        <v>48</v>
      </c>
      <c r="C280" s="193" t="s">
        <v>41</v>
      </c>
      <c r="D280" s="193">
        <v>2247</v>
      </c>
      <c r="E280" s="193" t="s">
        <v>3396</v>
      </c>
      <c r="F280" s="193"/>
      <c r="G280" s="193" t="s">
        <v>3397</v>
      </c>
      <c r="H280" s="193" t="s">
        <v>2774</v>
      </c>
      <c r="I280" s="193" t="s">
        <v>43</v>
      </c>
      <c r="J280" s="193"/>
      <c r="K280" s="193" t="s">
        <v>2775</v>
      </c>
      <c r="L280" s="193">
        <v>4</v>
      </c>
      <c r="M280" s="193">
        <v>0</v>
      </c>
      <c r="N280" s="193">
        <v>4</v>
      </c>
      <c r="O280" s="193">
        <v>4</v>
      </c>
      <c r="P280" s="193">
        <v>4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4</v>
      </c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4"/>
      <c r="AK280" s="194"/>
      <c r="AL280" s="194"/>
      <c r="AM280" s="194"/>
      <c r="AN280" s="194"/>
      <c r="AO280" s="194"/>
    </row>
    <row r="281" spans="1:41" s="225" customFormat="1" x14ac:dyDescent="0.25">
      <c r="A281" s="193">
        <v>1.31</v>
      </c>
      <c r="B281" s="193" t="s">
        <v>48</v>
      </c>
      <c r="C281" s="193" t="s">
        <v>41</v>
      </c>
      <c r="D281" s="193">
        <v>2248</v>
      </c>
      <c r="E281" s="193" t="s">
        <v>3398</v>
      </c>
      <c r="F281" s="193"/>
      <c r="G281" s="193" t="s">
        <v>3399</v>
      </c>
      <c r="H281" s="193" t="s">
        <v>2774</v>
      </c>
      <c r="I281" s="193" t="s">
        <v>43</v>
      </c>
      <c r="J281" s="193"/>
      <c r="K281" s="193" t="s">
        <v>2775</v>
      </c>
      <c r="L281" s="193">
        <v>3</v>
      </c>
      <c r="M281" s="193">
        <v>0</v>
      </c>
      <c r="N281" s="193">
        <v>3</v>
      </c>
      <c r="O281" s="193">
        <v>3</v>
      </c>
      <c r="P281" s="193">
        <v>3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3</v>
      </c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4"/>
      <c r="AK281" s="194"/>
      <c r="AL281" s="194"/>
      <c r="AM281" s="194"/>
      <c r="AN281" s="194"/>
      <c r="AO281" s="194"/>
    </row>
    <row r="282" spans="1:41" s="225" customFormat="1" x14ac:dyDescent="0.25">
      <c r="A282" s="193">
        <v>1.31</v>
      </c>
      <c r="B282" s="193" t="s">
        <v>48</v>
      </c>
      <c r="C282" s="193" t="s">
        <v>41</v>
      </c>
      <c r="D282" s="193">
        <v>2249</v>
      </c>
      <c r="E282" s="193" t="s">
        <v>3400</v>
      </c>
      <c r="F282" s="193"/>
      <c r="G282" s="193" t="s">
        <v>3401</v>
      </c>
      <c r="H282" s="193" t="s">
        <v>2774</v>
      </c>
      <c r="I282" s="193" t="s">
        <v>43</v>
      </c>
      <c r="J282" s="193"/>
      <c r="K282" s="193" t="s">
        <v>2775</v>
      </c>
      <c r="L282" s="193">
        <v>3</v>
      </c>
      <c r="M282" s="193">
        <v>0</v>
      </c>
      <c r="N282" s="193">
        <v>3</v>
      </c>
      <c r="O282" s="193">
        <v>3</v>
      </c>
      <c r="P282" s="193">
        <v>3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3</v>
      </c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4"/>
      <c r="AK282" s="194"/>
      <c r="AL282" s="194"/>
      <c r="AM282" s="194"/>
      <c r="AN282" s="194"/>
      <c r="AO282" s="194"/>
    </row>
    <row r="283" spans="1:41" s="225" customFormat="1" x14ac:dyDescent="0.25">
      <c r="A283" s="193">
        <v>1.31</v>
      </c>
      <c r="B283" s="193" t="s">
        <v>48</v>
      </c>
      <c r="C283" s="193" t="s">
        <v>41</v>
      </c>
      <c r="D283" s="193">
        <v>2251</v>
      </c>
      <c r="E283" s="193" t="s">
        <v>3402</v>
      </c>
      <c r="F283" s="193"/>
      <c r="G283" s="193" t="s">
        <v>3403</v>
      </c>
      <c r="H283" s="193" t="s">
        <v>2774</v>
      </c>
      <c r="I283" s="193" t="s">
        <v>43</v>
      </c>
      <c r="J283" s="193"/>
      <c r="K283" s="193" t="s">
        <v>2775</v>
      </c>
      <c r="L283" s="193">
        <v>2</v>
      </c>
      <c r="M283" s="193">
        <v>0</v>
      </c>
      <c r="N283" s="193">
        <v>2</v>
      </c>
      <c r="O283" s="193">
        <v>2</v>
      </c>
      <c r="P283" s="193">
        <v>2</v>
      </c>
      <c r="Q283" s="193">
        <v>0</v>
      </c>
      <c r="R283" s="193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2</v>
      </c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4"/>
      <c r="AK283" s="194"/>
      <c r="AL283" s="194"/>
      <c r="AM283" s="194"/>
      <c r="AN283" s="194"/>
      <c r="AO283" s="194"/>
    </row>
    <row r="284" spans="1:41" s="225" customFormat="1" x14ac:dyDescent="0.25">
      <c r="A284" s="193">
        <v>1.31</v>
      </c>
      <c r="B284" s="193" t="s">
        <v>48</v>
      </c>
      <c r="C284" s="193" t="s">
        <v>41</v>
      </c>
      <c r="D284" s="193">
        <v>2255</v>
      </c>
      <c r="E284" s="193" t="s">
        <v>3405</v>
      </c>
      <c r="F284" s="193"/>
      <c r="G284" s="193" t="s">
        <v>3406</v>
      </c>
      <c r="H284" s="193" t="s">
        <v>2774</v>
      </c>
      <c r="I284" s="193" t="s">
        <v>43</v>
      </c>
      <c r="J284" s="193"/>
      <c r="K284" s="193" t="s">
        <v>2775</v>
      </c>
      <c r="L284" s="193">
        <v>1</v>
      </c>
      <c r="M284" s="193">
        <v>0</v>
      </c>
      <c r="N284" s="193">
        <v>1</v>
      </c>
      <c r="O284" s="193">
        <v>1</v>
      </c>
      <c r="P284" s="193">
        <v>1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1</v>
      </c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4"/>
      <c r="AK284" s="194"/>
      <c r="AL284" s="194"/>
      <c r="AM284" s="194"/>
      <c r="AN284" s="194"/>
      <c r="AO284" s="194"/>
    </row>
    <row r="285" spans="1:41" s="225" customFormat="1" x14ac:dyDescent="0.25">
      <c r="A285" s="193">
        <v>1.32</v>
      </c>
      <c r="B285" s="193" t="s">
        <v>48</v>
      </c>
      <c r="C285" s="193" t="s">
        <v>41</v>
      </c>
      <c r="D285" s="193">
        <v>1256</v>
      </c>
      <c r="E285" s="193" t="s">
        <v>2787</v>
      </c>
      <c r="F285" s="193"/>
      <c r="G285" s="193" t="s">
        <v>2788</v>
      </c>
      <c r="H285" s="193" t="s">
        <v>2789</v>
      </c>
      <c r="I285" s="193" t="s">
        <v>43</v>
      </c>
      <c r="J285" s="193"/>
      <c r="K285" s="193" t="s">
        <v>2786</v>
      </c>
      <c r="L285" s="193">
        <v>297</v>
      </c>
      <c r="M285" s="193">
        <v>0</v>
      </c>
      <c r="N285" s="193">
        <v>297</v>
      </c>
      <c r="O285" s="193">
        <v>297</v>
      </c>
      <c r="P285" s="193">
        <v>297</v>
      </c>
      <c r="Q285" s="193">
        <v>0</v>
      </c>
      <c r="R285" s="193">
        <v>0</v>
      </c>
      <c r="S285" s="193">
        <v>0</v>
      </c>
      <c r="T285" s="193">
        <v>0</v>
      </c>
      <c r="U285" s="193"/>
      <c r="V285" s="193"/>
      <c r="W285" s="193">
        <v>50</v>
      </c>
      <c r="X285" s="193">
        <v>50</v>
      </c>
      <c r="Y285" s="193">
        <v>50</v>
      </c>
      <c r="Z285" s="193">
        <v>50</v>
      </c>
      <c r="AA285" s="193">
        <v>50</v>
      </c>
      <c r="AB285" s="193">
        <v>47</v>
      </c>
      <c r="AC285" s="193"/>
      <c r="AD285" s="193"/>
      <c r="AE285" s="193"/>
      <c r="AF285" s="193"/>
      <c r="AG285" s="193"/>
      <c r="AH285" s="193"/>
      <c r="AI285" s="193"/>
      <c r="AJ285" s="194"/>
      <c r="AK285" s="194"/>
      <c r="AL285" s="194"/>
      <c r="AM285" s="194"/>
      <c r="AN285" s="194"/>
      <c r="AO285" s="194"/>
    </row>
    <row r="286" spans="1:41" s="225" customFormat="1" x14ac:dyDescent="0.25">
      <c r="A286" s="193">
        <v>1.32</v>
      </c>
      <c r="B286" s="193" t="s">
        <v>48</v>
      </c>
      <c r="C286" s="193" t="s">
        <v>41</v>
      </c>
      <c r="D286" s="193">
        <v>1256.24</v>
      </c>
      <c r="E286" s="193" t="s">
        <v>2809</v>
      </c>
      <c r="F286" s="193"/>
      <c r="G286" s="193" t="s">
        <v>2810</v>
      </c>
      <c r="H286" s="193" t="s">
        <v>2789</v>
      </c>
      <c r="I286" s="193" t="s">
        <v>43</v>
      </c>
      <c r="J286" s="193"/>
      <c r="K286" s="193" t="s">
        <v>2786</v>
      </c>
      <c r="L286" s="193">
        <v>133</v>
      </c>
      <c r="M286" s="193">
        <v>0</v>
      </c>
      <c r="N286" s="193">
        <v>133</v>
      </c>
      <c r="O286" s="193">
        <v>133</v>
      </c>
      <c r="P286" s="193">
        <v>133</v>
      </c>
      <c r="Q286" s="193">
        <v>0</v>
      </c>
      <c r="R286" s="193">
        <v>0</v>
      </c>
      <c r="S286" s="193">
        <v>0</v>
      </c>
      <c r="T286" s="193">
        <v>0</v>
      </c>
      <c r="U286" s="193">
        <v>0</v>
      </c>
      <c r="V286" s="193">
        <v>30</v>
      </c>
      <c r="W286" s="193">
        <v>30</v>
      </c>
      <c r="X286" s="193">
        <v>30</v>
      </c>
      <c r="Y286" s="193">
        <v>30</v>
      </c>
      <c r="Z286" s="193">
        <v>13</v>
      </c>
      <c r="AA286" s="193"/>
      <c r="AB286" s="193"/>
      <c r="AC286" s="193"/>
      <c r="AD286" s="193"/>
      <c r="AE286" s="193"/>
      <c r="AF286" s="193"/>
      <c r="AG286" s="193"/>
      <c r="AH286" s="193"/>
      <c r="AI286" s="193"/>
      <c r="AJ286" s="194"/>
      <c r="AK286" s="194"/>
      <c r="AL286" s="194"/>
      <c r="AM286" s="194"/>
      <c r="AN286" s="194"/>
      <c r="AO286" s="194"/>
    </row>
    <row r="287" spans="1:41" s="225" customFormat="1" x14ac:dyDescent="0.25">
      <c r="A287" s="193">
        <v>1.32</v>
      </c>
      <c r="B287" s="193" t="s">
        <v>48</v>
      </c>
      <c r="C287" s="193" t="s">
        <v>2873</v>
      </c>
      <c r="D287" s="193">
        <v>1774.1</v>
      </c>
      <c r="E287" s="193" t="s">
        <v>2874</v>
      </c>
      <c r="F287" s="193"/>
      <c r="G287" s="193" t="s">
        <v>2875</v>
      </c>
      <c r="H287" s="193" t="s">
        <v>2876</v>
      </c>
      <c r="I287" s="193" t="s">
        <v>43</v>
      </c>
      <c r="J287" s="193"/>
      <c r="K287" s="193" t="s">
        <v>45</v>
      </c>
      <c r="L287" s="193">
        <v>172</v>
      </c>
      <c r="M287" s="193">
        <v>0</v>
      </c>
      <c r="N287" s="193">
        <v>172</v>
      </c>
      <c r="O287" s="193">
        <v>172</v>
      </c>
      <c r="P287" s="193">
        <v>172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>
        <v>20</v>
      </c>
      <c r="W287" s="193">
        <v>30</v>
      </c>
      <c r="X287" s="193">
        <v>30</v>
      </c>
      <c r="Y287" s="193">
        <v>30</v>
      </c>
      <c r="Z287" s="193">
        <v>30</v>
      </c>
      <c r="AA287" s="193">
        <v>30</v>
      </c>
      <c r="AB287" s="193">
        <v>2</v>
      </c>
      <c r="AC287" s="193"/>
      <c r="AD287" s="193"/>
      <c r="AE287" s="193"/>
      <c r="AF287" s="193"/>
      <c r="AG287" s="193"/>
      <c r="AH287" s="193"/>
      <c r="AI287" s="193"/>
      <c r="AJ287" s="194"/>
      <c r="AK287" s="194"/>
      <c r="AL287" s="194"/>
      <c r="AM287" s="194"/>
      <c r="AN287" s="194"/>
      <c r="AO287" s="194"/>
    </row>
    <row r="288" spans="1:41" s="225" customFormat="1" x14ac:dyDescent="0.25">
      <c r="A288" s="193">
        <v>1.32</v>
      </c>
      <c r="B288" s="193" t="s">
        <v>48</v>
      </c>
      <c r="C288" s="193" t="s">
        <v>2873</v>
      </c>
      <c r="D288" s="193">
        <v>1774.2</v>
      </c>
      <c r="E288" s="193" t="s">
        <v>2877</v>
      </c>
      <c r="F288" s="193"/>
      <c r="G288" s="193" t="s">
        <v>2878</v>
      </c>
      <c r="H288" s="193" t="s">
        <v>2876</v>
      </c>
      <c r="I288" s="193" t="s">
        <v>43</v>
      </c>
      <c r="J288" s="193"/>
      <c r="K288" s="193" t="s">
        <v>45</v>
      </c>
      <c r="L288" s="193">
        <v>86</v>
      </c>
      <c r="M288" s="193">
        <v>0</v>
      </c>
      <c r="N288" s="193">
        <v>86</v>
      </c>
      <c r="O288" s="193">
        <v>86</v>
      </c>
      <c r="P288" s="193">
        <v>86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20</v>
      </c>
      <c r="W288" s="193">
        <v>30</v>
      </c>
      <c r="X288" s="193">
        <v>30</v>
      </c>
      <c r="Y288" s="193">
        <v>6</v>
      </c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4"/>
      <c r="AK288" s="194"/>
      <c r="AL288" s="194"/>
      <c r="AM288" s="194"/>
      <c r="AN288" s="194"/>
      <c r="AO288" s="194"/>
    </row>
    <row r="289" spans="1:41" s="225" customFormat="1" x14ac:dyDescent="0.25">
      <c r="A289" s="193">
        <v>1.32</v>
      </c>
      <c r="B289" s="193" t="s">
        <v>48</v>
      </c>
      <c r="C289" s="193" t="s">
        <v>41</v>
      </c>
      <c r="D289" s="193">
        <v>2024</v>
      </c>
      <c r="E289" s="193" t="s">
        <v>3093</v>
      </c>
      <c r="F289" s="193"/>
      <c r="G289" s="193" t="s">
        <v>3094</v>
      </c>
      <c r="H289" s="193" t="s">
        <v>2852</v>
      </c>
      <c r="I289" s="193" t="s">
        <v>43</v>
      </c>
      <c r="J289" s="193"/>
      <c r="K289" s="193" t="s">
        <v>2827</v>
      </c>
      <c r="L289" s="193">
        <v>7</v>
      </c>
      <c r="M289" s="193">
        <v>0</v>
      </c>
      <c r="N289" s="193">
        <v>7</v>
      </c>
      <c r="O289" s="193">
        <v>7</v>
      </c>
      <c r="P289" s="193">
        <v>7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7</v>
      </c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4"/>
      <c r="AK289" s="194"/>
      <c r="AL289" s="194"/>
      <c r="AM289" s="194"/>
      <c r="AN289" s="194"/>
      <c r="AO289" s="194"/>
    </row>
    <row r="290" spans="1:41" s="225" customFormat="1" x14ac:dyDescent="0.25">
      <c r="A290" s="193">
        <v>1.32</v>
      </c>
      <c r="B290" s="193" t="s">
        <v>48</v>
      </c>
      <c r="C290" s="193" t="s">
        <v>41</v>
      </c>
      <c r="D290" s="193">
        <v>2035</v>
      </c>
      <c r="E290" s="193" t="s">
        <v>3107</v>
      </c>
      <c r="F290" s="193"/>
      <c r="G290" s="193" t="s">
        <v>3280</v>
      </c>
      <c r="H290" s="193" t="s">
        <v>2774</v>
      </c>
      <c r="I290" s="193" t="s">
        <v>43</v>
      </c>
      <c r="J290" s="193"/>
      <c r="K290" s="193" t="s">
        <v>2775</v>
      </c>
      <c r="L290" s="193">
        <v>13</v>
      </c>
      <c r="M290" s="193">
        <v>0</v>
      </c>
      <c r="N290" s="193">
        <v>13</v>
      </c>
      <c r="O290" s="193">
        <v>13</v>
      </c>
      <c r="P290" s="193">
        <v>13</v>
      </c>
      <c r="Q290" s="193">
        <v>0</v>
      </c>
      <c r="R290" s="193">
        <v>0</v>
      </c>
      <c r="S290" s="193">
        <v>0</v>
      </c>
      <c r="T290" s="193">
        <v>0</v>
      </c>
      <c r="U290" s="193">
        <v>0</v>
      </c>
      <c r="V290" s="193"/>
      <c r="W290" s="193">
        <v>13</v>
      </c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4"/>
      <c r="AK290" s="194"/>
      <c r="AL290" s="194"/>
      <c r="AM290" s="194"/>
      <c r="AN290" s="194"/>
      <c r="AO290" s="194"/>
    </row>
    <row r="291" spans="1:41" s="225" customFormat="1" x14ac:dyDescent="0.25">
      <c r="A291" s="193">
        <v>1.32</v>
      </c>
      <c r="B291" s="193" t="s">
        <v>48</v>
      </c>
      <c r="C291" s="193" t="s">
        <v>41</v>
      </c>
      <c r="D291" s="193">
        <v>2048</v>
      </c>
      <c r="E291" s="193" t="s">
        <v>3123</v>
      </c>
      <c r="F291" s="193"/>
      <c r="G291" s="193" t="s">
        <v>3124</v>
      </c>
      <c r="H291" s="193" t="s">
        <v>3060</v>
      </c>
      <c r="I291" s="193" t="s">
        <v>43</v>
      </c>
      <c r="J291" s="193"/>
      <c r="K291" s="193" t="s">
        <v>2827</v>
      </c>
      <c r="L291" s="193">
        <v>12</v>
      </c>
      <c r="M291" s="193">
        <v>0</v>
      </c>
      <c r="N291" s="193">
        <v>12</v>
      </c>
      <c r="O291" s="193">
        <v>12</v>
      </c>
      <c r="P291" s="193">
        <v>12</v>
      </c>
      <c r="Q291" s="193">
        <v>0</v>
      </c>
      <c r="R291" s="193">
        <v>0</v>
      </c>
      <c r="S291" s="193">
        <v>0</v>
      </c>
      <c r="T291" s="193">
        <v>0</v>
      </c>
      <c r="U291" s="193">
        <v>0</v>
      </c>
      <c r="V291" s="193">
        <v>12</v>
      </c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4"/>
      <c r="AK291" s="194"/>
      <c r="AL291" s="194"/>
      <c r="AM291" s="194"/>
      <c r="AN291" s="194"/>
      <c r="AO291" s="194"/>
    </row>
    <row r="292" spans="1:41" s="225" customFormat="1" x14ac:dyDescent="0.25">
      <c r="A292" s="193">
        <v>1.32</v>
      </c>
      <c r="B292" s="193" t="s">
        <v>48</v>
      </c>
      <c r="C292" s="193" t="s">
        <v>41</v>
      </c>
      <c r="D292" s="193">
        <v>2119</v>
      </c>
      <c r="E292" s="193" t="s">
        <v>3174</v>
      </c>
      <c r="F292" s="193"/>
      <c r="G292" s="193" t="s">
        <v>3175</v>
      </c>
      <c r="H292" s="193" t="s">
        <v>2778</v>
      </c>
      <c r="I292" s="193" t="s">
        <v>43</v>
      </c>
      <c r="J292" s="193"/>
      <c r="K292" s="193" t="s">
        <v>45</v>
      </c>
      <c r="L292" s="193">
        <v>8</v>
      </c>
      <c r="M292" s="193">
        <v>0</v>
      </c>
      <c r="N292" s="193">
        <v>8</v>
      </c>
      <c r="O292" s="193">
        <v>8</v>
      </c>
      <c r="P292" s="193">
        <v>8</v>
      </c>
      <c r="Q292" s="193">
        <v>0</v>
      </c>
      <c r="R292" s="193">
        <v>0</v>
      </c>
      <c r="S292" s="193">
        <v>0</v>
      </c>
      <c r="T292" s="193">
        <v>0</v>
      </c>
      <c r="U292" s="193"/>
      <c r="V292" s="193">
        <v>8</v>
      </c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  <c r="AJ292" s="194"/>
      <c r="AK292" s="194"/>
      <c r="AL292" s="194"/>
      <c r="AM292" s="194"/>
      <c r="AN292" s="194"/>
      <c r="AO292" s="194"/>
    </row>
    <row r="293" spans="1:41" s="225" customFormat="1" x14ac:dyDescent="0.25">
      <c r="A293" s="193">
        <v>1.32</v>
      </c>
      <c r="B293" s="193" t="s">
        <v>48</v>
      </c>
      <c r="C293" s="193" t="s">
        <v>41</v>
      </c>
      <c r="D293" s="193">
        <v>2128</v>
      </c>
      <c r="E293" s="193" t="s">
        <v>3190</v>
      </c>
      <c r="F293" s="193"/>
      <c r="G293" s="193" t="s">
        <v>3191</v>
      </c>
      <c r="H293" s="193" t="s">
        <v>2852</v>
      </c>
      <c r="I293" s="193" t="s">
        <v>43</v>
      </c>
      <c r="J293" s="193"/>
      <c r="K293" s="193" t="s">
        <v>2827</v>
      </c>
      <c r="L293" s="193">
        <v>7</v>
      </c>
      <c r="M293" s="193">
        <v>0</v>
      </c>
      <c r="N293" s="193">
        <v>7</v>
      </c>
      <c r="O293" s="193">
        <v>7</v>
      </c>
      <c r="P293" s="193">
        <v>7</v>
      </c>
      <c r="Q293" s="193">
        <v>0</v>
      </c>
      <c r="R293" s="193">
        <v>0</v>
      </c>
      <c r="S293" s="193">
        <v>0</v>
      </c>
      <c r="T293" s="193">
        <v>0</v>
      </c>
      <c r="U293" s="193"/>
      <c r="V293" s="193">
        <v>7</v>
      </c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4"/>
      <c r="AK293" s="194"/>
      <c r="AL293" s="194"/>
      <c r="AM293" s="194"/>
      <c r="AN293" s="194"/>
      <c r="AO293" s="194"/>
    </row>
    <row r="294" spans="1:41" s="225" customFormat="1" x14ac:dyDescent="0.25">
      <c r="A294" s="193">
        <v>1.32</v>
      </c>
      <c r="B294" s="193" t="s">
        <v>48</v>
      </c>
      <c r="C294" s="193" t="s">
        <v>41</v>
      </c>
      <c r="D294" s="193">
        <v>2132</v>
      </c>
      <c r="E294" s="193" t="s">
        <v>3198</v>
      </c>
      <c r="F294" s="193"/>
      <c r="G294" s="193" t="s">
        <v>3199</v>
      </c>
      <c r="H294" s="193" t="s">
        <v>2876</v>
      </c>
      <c r="I294" s="193" t="s">
        <v>43</v>
      </c>
      <c r="J294" s="193"/>
      <c r="K294" s="193" t="s">
        <v>45</v>
      </c>
      <c r="L294" s="193">
        <v>14</v>
      </c>
      <c r="M294" s="193">
        <v>0</v>
      </c>
      <c r="N294" s="193">
        <v>14</v>
      </c>
      <c r="O294" s="193">
        <v>14</v>
      </c>
      <c r="P294" s="193">
        <v>14</v>
      </c>
      <c r="Q294" s="193">
        <v>0</v>
      </c>
      <c r="R294" s="193">
        <v>0</v>
      </c>
      <c r="S294" s="193">
        <v>0</v>
      </c>
      <c r="T294" s="193">
        <v>0</v>
      </c>
      <c r="U294" s="193"/>
      <c r="V294" s="193">
        <v>14</v>
      </c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4"/>
      <c r="AK294" s="194"/>
      <c r="AL294" s="194"/>
      <c r="AM294" s="194"/>
      <c r="AN294" s="194"/>
      <c r="AO294" s="194"/>
    </row>
    <row r="295" spans="1:41" s="225" customFormat="1" x14ac:dyDescent="0.25">
      <c r="A295" s="193">
        <v>1.32</v>
      </c>
      <c r="B295" s="193" t="s">
        <v>48</v>
      </c>
      <c r="C295" s="193" t="s">
        <v>41</v>
      </c>
      <c r="D295" s="193">
        <v>2149</v>
      </c>
      <c r="E295" s="193" t="s">
        <v>3222</v>
      </c>
      <c r="F295" s="193"/>
      <c r="G295" s="193" t="s">
        <v>3223</v>
      </c>
      <c r="H295" s="193" t="s">
        <v>2774</v>
      </c>
      <c r="I295" s="193" t="s">
        <v>43</v>
      </c>
      <c r="J295" s="193"/>
      <c r="K295" s="193" t="s">
        <v>2775</v>
      </c>
      <c r="L295" s="193">
        <v>12</v>
      </c>
      <c r="M295" s="193">
        <v>0</v>
      </c>
      <c r="N295" s="193">
        <v>12</v>
      </c>
      <c r="O295" s="193">
        <v>12</v>
      </c>
      <c r="P295" s="193">
        <v>12</v>
      </c>
      <c r="Q295" s="193">
        <v>0</v>
      </c>
      <c r="R295" s="193">
        <v>0</v>
      </c>
      <c r="S295" s="193">
        <v>0</v>
      </c>
      <c r="T295" s="193">
        <v>0</v>
      </c>
      <c r="U295" s="193"/>
      <c r="V295" s="193">
        <v>12</v>
      </c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4"/>
      <c r="AK295" s="194"/>
      <c r="AL295" s="194"/>
      <c r="AM295" s="194"/>
      <c r="AN295" s="194"/>
      <c r="AO295" s="194"/>
    </row>
    <row r="296" spans="1:41" s="225" customFormat="1" x14ac:dyDescent="0.25">
      <c r="A296" s="193">
        <v>1.32</v>
      </c>
      <c r="B296" s="193" t="s">
        <v>48</v>
      </c>
      <c r="C296" s="193" t="s">
        <v>41</v>
      </c>
      <c r="D296" s="193">
        <v>2155</v>
      </c>
      <c r="E296" s="193" t="s">
        <v>3230</v>
      </c>
      <c r="F296" s="193"/>
      <c r="G296" s="193" t="s">
        <v>3231</v>
      </c>
      <c r="H296" s="193" t="s">
        <v>2774</v>
      </c>
      <c r="I296" s="193" t="s">
        <v>43</v>
      </c>
      <c r="J296" s="193"/>
      <c r="K296" s="193" t="s">
        <v>2775</v>
      </c>
      <c r="L296" s="193">
        <v>15</v>
      </c>
      <c r="M296" s="193">
        <v>0</v>
      </c>
      <c r="N296" s="193">
        <v>15</v>
      </c>
      <c r="O296" s="193">
        <v>15</v>
      </c>
      <c r="P296" s="193">
        <v>15</v>
      </c>
      <c r="Q296" s="193">
        <v>0</v>
      </c>
      <c r="R296" s="193">
        <v>0</v>
      </c>
      <c r="S296" s="193">
        <v>0</v>
      </c>
      <c r="T296" s="193">
        <v>0</v>
      </c>
      <c r="U296" s="193"/>
      <c r="V296" s="193"/>
      <c r="W296" s="193">
        <v>15</v>
      </c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4"/>
      <c r="AK296" s="194"/>
      <c r="AL296" s="194"/>
      <c r="AM296" s="194"/>
      <c r="AN296" s="194"/>
      <c r="AO296" s="194"/>
    </row>
    <row r="297" spans="1:41" s="225" customFormat="1" x14ac:dyDescent="0.25">
      <c r="A297" s="193">
        <v>1.32</v>
      </c>
      <c r="B297" s="193" t="s">
        <v>48</v>
      </c>
      <c r="C297" s="193" t="s">
        <v>41</v>
      </c>
      <c r="D297" s="193">
        <v>2156</v>
      </c>
      <c r="E297" s="193" t="s">
        <v>3232</v>
      </c>
      <c r="F297" s="193"/>
      <c r="G297" s="193" t="s">
        <v>3233</v>
      </c>
      <c r="H297" s="193" t="s">
        <v>2774</v>
      </c>
      <c r="I297" s="193" t="s">
        <v>43</v>
      </c>
      <c r="J297" s="193"/>
      <c r="K297" s="193" t="s">
        <v>2775</v>
      </c>
      <c r="L297" s="193">
        <v>15</v>
      </c>
      <c r="M297" s="193">
        <v>0</v>
      </c>
      <c r="N297" s="193">
        <v>15</v>
      </c>
      <c r="O297" s="193">
        <v>15</v>
      </c>
      <c r="P297" s="193">
        <v>15</v>
      </c>
      <c r="Q297" s="193">
        <v>0</v>
      </c>
      <c r="R297" s="193">
        <v>0</v>
      </c>
      <c r="S297" s="193">
        <v>0</v>
      </c>
      <c r="T297" s="193">
        <v>0</v>
      </c>
      <c r="U297" s="193"/>
      <c r="V297" s="193"/>
      <c r="W297" s="193">
        <v>15</v>
      </c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4"/>
      <c r="AK297" s="194"/>
      <c r="AL297" s="194"/>
      <c r="AM297" s="194"/>
      <c r="AN297" s="194"/>
      <c r="AO297" s="194"/>
    </row>
    <row r="298" spans="1:41" s="225" customFormat="1" x14ac:dyDescent="0.25">
      <c r="A298" s="193">
        <v>1.32</v>
      </c>
      <c r="B298" s="193" t="s">
        <v>48</v>
      </c>
      <c r="C298" s="193" t="s">
        <v>41</v>
      </c>
      <c r="D298" s="193">
        <v>2161</v>
      </c>
      <c r="E298" s="193" t="s">
        <v>3240</v>
      </c>
      <c r="F298" s="193"/>
      <c r="G298" s="193" t="s">
        <v>3241</v>
      </c>
      <c r="H298" s="193" t="s">
        <v>2774</v>
      </c>
      <c r="I298" s="193" t="s">
        <v>43</v>
      </c>
      <c r="J298" s="193"/>
      <c r="K298" s="193" t="s">
        <v>2775</v>
      </c>
      <c r="L298" s="193">
        <v>1000</v>
      </c>
      <c r="M298" s="193">
        <v>-466</v>
      </c>
      <c r="N298" s="193">
        <v>534</v>
      </c>
      <c r="O298" s="193">
        <v>534</v>
      </c>
      <c r="P298" s="193">
        <v>534</v>
      </c>
      <c r="Q298" s="193">
        <v>0</v>
      </c>
      <c r="R298" s="193">
        <v>0</v>
      </c>
      <c r="S298" s="193">
        <v>0</v>
      </c>
      <c r="T298" s="193">
        <v>0</v>
      </c>
      <c r="U298" s="193"/>
      <c r="V298" s="193"/>
      <c r="W298" s="193">
        <v>25</v>
      </c>
      <c r="X298" s="193">
        <v>50</v>
      </c>
      <c r="Y298" s="193">
        <v>75</v>
      </c>
      <c r="Z298" s="193">
        <v>100</v>
      </c>
      <c r="AA298" s="193">
        <v>100</v>
      </c>
      <c r="AB298" s="193">
        <v>100</v>
      </c>
      <c r="AC298" s="193">
        <v>84</v>
      </c>
      <c r="AD298" s="193"/>
      <c r="AE298" s="193"/>
      <c r="AF298" s="193"/>
      <c r="AG298" s="193"/>
      <c r="AH298" s="193"/>
      <c r="AI298" s="193"/>
      <c r="AJ298" s="194"/>
      <c r="AK298" s="194"/>
      <c r="AL298" s="194"/>
      <c r="AM298" s="194"/>
      <c r="AN298" s="194"/>
      <c r="AO298" s="194"/>
    </row>
    <row r="299" spans="1:41" s="225" customFormat="1" x14ac:dyDescent="0.25">
      <c r="A299" s="193">
        <v>1.32</v>
      </c>
      <c r="B299" s="193" t="s">
        <v>48</v>
      </c>
      <c r="C299" s="193" t="s">
        <v>41</v>
      </c>
      <c r="D299" s="193">
        <v>2161.1</v>
      </c>
      <c r="E299" s="193" t="s">
        <v>3287</v>
      </c>
      <c r="F299" s="193"/>
      <c r="G299" s="193" t="s">
        <v>3288</v>
      </c>
      <c r="H299" s="193" t="s">
        <v>2774</v>
      </c>
      <c r="I299" s="193" t="s">
        <v>43</v>
      </c>
      <c r="J299" s="193"/>
      <c r="K299" s="193" t="s">
        <v>2775</v>
      </c>
      <c r="L299" s="193">
        <v>166</v>
      </c>
      <c r="M299" s="193">
        <v>0</v>
      </c>
      <c r="N299" s="193">
        <v>166</v>
      </c>
      <c r="O299" s="193">
        <v>166</v>
      </c>
      <c r="P299" s="193">
        <v>166</v>
      </c>
      <c r="Q299" s="193">
        <v>0</v>
      </c>
      <c r="R299" s="193">
        <v>0</v>
      </c>
      <c r="S299" s="193">
        <v>0</v>
      </c>
      <c r="T299" s="193">
        <v>0</v>
      </c>
      <c r="U299" s="193"/>
      <c r="V299" s="193"/>
      <c r="W299" s="193">
        <v>25</v>
      </c>
      <c r="X299" s="193">
        <v>70</v>
      </c>
      <c r="Y299" s="193">
        <v>71</v>
      </c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4"/>
      <c r="AK299" s="194"/>
      <c r="AL299" s="194"/>
      <c r="AM299" s="194"/>
      <c r="AN299" s="194"/>
      <c r="AO299" s="194"/>
    </row>
    <row r="300" spans="1:41" s="225" customFormat="1" x14ac:dyDescent="0.25">
      <c r="A300" s="193">
        <v>1.32</v>
      </c>
      <c r="B300" s="193" t="s">
        <v>48</v>
      </c>
      <c r="C300" s="193" t="s">
        <v>41</v>
      </c>
      <c r="D300" s="193">
        <v>2166</v>
      </c>
      <c r="E300" s="193" t="s">
        <v>3254</v>
      </c>
      <c r="F300" s="193"/>
      <c r="G300" s="193" t="s">
        <v>3291</v>
      </c>
      <c r="H300" s="193" t="s">
        <v>3292</v>
      </c>
      <c r="I300" s="193" t="s">
        <v>43</v>
      </c>
      <c r="J300" s="193"/>
      <c r="K300" s="193" t="s">
        <v>45</v>
      </c>
      <c r="L300" s="193">
        <v>7</v>
      </c>
      <c r="M300" s="193">
        <v>0</v>
      </c>
      <c r="N300" s="193">
        <v>7</v>
      </c>
      <c r="O300" s="193">
        <v>7</v>
      </c>
      <c r="P300" s="193">
        <v>7</v>
      </c>
      <c r="Q300" s="193">
        <v>0</v>
      </c>
      <c r="R300" s="193">
        <v>0</v>
      </c>
      <c r="S300" s="193">
        <v>0</v>
      </c>
      <c r="T300" s="193">
        <v>0</v>
      </c>
      <c r="U300" s="193">
        <v>0</v>
      </c>
      <c r="V300" s="193">
        <v>0</v>
      </c>
      <c r="W300" s="193">
        <v>7</v>
      </c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4"/>
      <c r="AK300" s="194"/>
      <c r="AL300" s="194"/>
      <c r="AM300" s="194"/>
      <c r="AN300" s="194"/>
      <c r="AO300" s="194"/>
    </row>
    <row r="301" spans="1:41" s="225" customFormat="1" x14ac:dyDescent="0.25">
      <c r="A301" s="193">
        <v>1.32</v>
      </c>
      <c r="B301" s="193" t="s">
        <v>48</v>
      </c>
      <c r="C301" s="193" t="s">
        <v>41</v>
      </c>
      <c r="D301" s="193">
        <v>2175</v>
      </c>
      <c r="E301" s="193" t="s">
        <v>3305</v>
      </c>
      <c r="F301" s="193"/>
      <c r="G301" s="193" t="s">
        <v>3306</v>
      </c>
      <c r="H301" s="193" t="s">
        <v>2858</v>
      </c>
      <c r="I301" s="193" t="s">
        <v>43</v>
      </c>
      <c r="J301" s="193"/>
      <c r="K301" s="193" t="s">
        <v>2827</v>
      </c>
      <c r="L301" s="193">
        <v>6</v>
      </c>
      <c r="M301" s="193">
        <v>0</v>
      </c>
      <c r="N301" s="193">
        <v>6</v>
      </c>
      <c r="O301" s="193">
        <v>6</v>
      </c>
      <c r="P301" s="193">
        <v>6</v>
      </c>
      <c r="Q301" s="193">
        <v>0</v>
      </c>
      <c r="R301" s="193">
        <v>0</v>
      </c>
      <c r="S301" s="193">
        <v>0</v>
      </c>
      <c r="T301" s="193">
        <v>0</v>
      </c>
      <c r="U301" s="193">
        <v>0</v>
      </c>
      <c r="V301" s="193">
        <v>0</v>
      </c>
      <c r="W301" s="193">
        <v>6</v>
      </c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4"/>
      <c r="AK301" s="194"/>
      <c r="AL301" s="194"/>
      <c r="AM301" s="194"/>
      <c r="AN301" s="194"/>
      <c r="AO301" s="194"/>
    </row>
    <row r="302" spans="1:41" s="225" customFormat="1" x14ac:dyDescent="0.25">
      <c r="A302" s="193">
        <v>1.32</v>
      </c>
      <c r="B302" s="193" t="s">
        <v>48</v>
      </c>
      <c r="C302" s="193" t="s">
        <v>41</v>
      </c>
      <c r="D302" s="193">
        <v>2181</v>
      </c>
      <c r="E302" s="193" t="s">
        <v>3255</v>
      </c>
      <c r="F302" s="193"/>
      <c r="G302" s="193" t="s">
        <v>3256</v>
      </c>
      <c r="H302" s="193" t="s">
        <v>3060</v>
      </c>
      <c r="I302" s="193" t="s">
        <v>43</v>
      </c>
      <c r="J302" s="193"/>
      <c r="K302" s="193" t="s">
        <v>2827</v>
      </c>
      <c r="L302" s="193">
        <v>6</v>
      </c>
      <c r="M302" s="193">
        <v>0</v>
      </c>
      <c r="N302" s="193">
        <v>6</v>
      </c>
      <c r="O302" s="193">
        <v>6</v>
      </c>
      <c r="P302" s="193">
        <v>6</v>
      </c>
      <c r="Q302" s="193">
        <v>0</v>
      </c>
      <c r="R302" s="193">
        <v>0</v>
      </c>
      <c r="S302" s="193">
        <v>0</v>
      </c>
      <c r="T302" s="193">
        <v>0</v>
      </c>
      <c r="U302" s="193">
        <v>0</v>
      </c>
      <c r="V302" s="193">
        <v>6</v>
      </c>
      <c r="W302" s="193">
        <v>0</v>
      </c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4"/>
      <c r="AK302" s="194"/>
      <c r="AL302" s="194"/>
      <c r="AM302" s="194"/>
      <c r="AN302" s="194"/>
      <c r="AO302" s="194"/>
    </row>
    <row r="303" spans="1:41" s="225" customFormat="1" x14ac:dyDescent="0.25">
      <c r="A303" s="193">
        <v>1.32</v>
      </c>
      <c r="B303" s="193" t="s">
        <v>48</v>
      </c>
      <c r="C303" s="193" t="s">
        <v>41</v>
      </c>
      <c r="D303" s="193">
        <v>2222</v>
      </c>
      <c r="E303" s="193" t="s">
        <v>3368</v>
      </c>
      <c r="F303" s="193"/>
      <c r="G303" s="193" t="s">
        <v>3369</v>
      </c>
      <c r="H303" s="193" t="s">
        <v>2774</v>
      </c>
      <c r="I303" s="193" t="s">
        <v>43</v>
      </c>
      <c r="J303" s="193"/>
      <c r="K303" s="193" t="s">
        <v>2775</v>
      </c>
      <c r="L303" s="193">
        <v>9</v>
      </c>
      <c r="M303" s="193">
        <v>0</v>
      </c>
      <c r="N303" s="193">
        <v>9</v>
      </c>
      <c r="O303" s="193">
        <v>9</v>
      </c>
      <c r="P303" s="193">
        <v>9</v>
      </c>
      <c r="Q303" s="193">
        <v>0</v>
      </c>
      <c r="R303" s="193">
        <v>0</v>
      </c>
      <c r="S303" s="193">
        <v>0</v>
      </c>
      <c r="T303" s="193">
        <v>0</v>
      </c>
      <c r="U303" s="193">
        <v>0</v>
      </c>
      <c r="V303" s="193">
        <v>0</v>
      </c>
      <c r="W303" s="193">
        <v>9</v>
      </c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4"/>
      <c r="AK303" s="194"/>
      <c r="AL303" s="194"/>
      <c r="AM303" s="194"/>
      <c r="AN303" s="194"/>
      <c r="AO303" s="194"/>
    </row>
    <row r="304" spans="1:41" s="225" customFormat="1" x14ac:dyDescent="0.25">
      <c r="A304" s="193">
        <v>1.32</v>
      </c>
      <c r="B304" s="193" t="s">
        <v>48</v>
      </c>
      <c r="C304" s="193" t="s">
        <v>41</v>
      </c>
      <c r="D304" s="193">
        <v>2224</v>
      </c>
      <c r="E304" s="193" t="s">
        <v>3370</v>
      </c>
      <c r="F304" s="193"/>
      <c r="G304" s="193" t="s">
        <v>3371</v>
      </c>
      <c r="H304" s="193" t="s">
        <v>2774</v>
      </c>
      <c r="I304" s="193" t="s">
        <v>43</v>
      </c>
      <c r="J304" s="193"/>
      <c r="K304" s="193" t="s">
        <v>2775</v>
      </c>
      <c r="L304" s="193">
        <v>18</v>
      </c>
      <c r="M304" s="193">
        <v>0</v>
      </c>
      <c r="N304" s="193">
        <v>18</v>
      </c>
      <c r="O304" s="193">
        <v>18</v>
      </c>
      <c r="P304" s="193">
        <v>18</v>
      </c>
      <c r="Q304" s="193">
        <v>0</v>
      </c>
      <c r="R304" s="193">
        <v>0</v>
      </c>
      <c r="S304" s="193">
        <v>0</v>
      </c>
      <c r="T304" s="193">
        <v>0</v>
      </c>
      <c r="U304" s="193">
        <v>0</v>
      </c>
      <c r="V304" s="193">
        <v>0</v>
      </c>
      <c r="W304" s="193">
        <v>18</v>
      </c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4"/>
      <c r="AK304" s="194"/>
      <c r="AL304" s="194"/>
      <c r="AM304" s="194"/>
      <c r="AN304" s="194"/>
      <c r="AO304" s="194"/>
    </row>
    <row r="305" spans="1:41" s="225" customFormat="1" x14ac:dyDescent="0.25">
      <c r="A305" s="193">
        <v>1.32</v>
      </c>
      <c r="B305" s="193" t="s">
        <v>48</v>
      </c>
      <c r="C305" s="193" t="s">
        <v>41</v>
      </c>
      <c r="D305" s="193">
        <v>2225</v>
      </c>
      <c r="E305" s="193" t="s">
        <v>3372</v>
      </c>
      <c r="F305" s="193"/>
      <c r="G305" s="193" t="s">
        <v>3373</v>
      </c>
      <c r="H305" s="193" t="s">
        <v>2774</v>
      </c>
      <c r="I305" s="193" t="s">
        <v>43</v>
      </c>
      <c r="J305" s="193"/>
      <c r="K305" s="193" t="s">
        <v>2775</v>
      </c>
      <c r="L305" s="193">
        <v>35</v>
      </c>
      <c r="M305" s="193">
        <v>0</v>
      </c>
      <c r="N305" s="193">
        <v>35</v>
      </c>
      <c r="O305" s="193">
        <v>35</v>
      </c>
      <c r="P305" s="193">
        <v>35</v>
      </c>
      <c r="Q305" s="193">
        <v>0</v>
      </c>
      <c r="R305" s="193">
        <v>0</v>
      </c>
      <c r="S305" s="193">
        <v>0</v>
      </c>
      <c r="T305" s="193">
        <v>0</v>
      </c>
      <c r="U305" s="193">
        <v>0</v>
      </c>
      <c r="V305" s="193">
        <v>0</v>
      </c>
      <c r="W305" s="193">
        <v>35</v>
      </c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4"/>
      <c r="AK305" s="194"/>
      <c r="AL305" s="194"/>
      <c r="AM305" s="194"/>
      <c r="AN305" s="194"/>
      <c r="AO305" s="194"/>
    </row>
    <row r="306" spans="1:41" s="225" customFormat="1" x14ac:dyDescent="0.25">
      <c r="A306" s="193">
        <v>1.32</v>
      </c>
      <c r="B306" s="193" t="s">
        <v>48</v>
      </c>
      <c r="C306" s="193" t="s">
        <v>41</v>
      </c>
      <c r="D306" s="193">
        <v>2237</v>
      </c>
      <c r="E306" s="193" t="s">
        <v>3383</v>
      </c>
      <c r="F306" s="193"/>
      <c r="G306" s="193" t="s">
        <v>3384</v>
      </c>
      <c r="H306" s="193" t="s">
        <v>2774</v>
      </c>
      <c r="I306" s="193" t="s">
        <v>43</v>
      </c>
      <c r="J306" s="193"/>
      <c r="K306" s="193" t="s">
        <v>2775</v>
      </c>
      <c r="L306" s="193">
        <v>14</v>
      </c>
      <c r="M306" s="193">
        <v>0</v>
      </c>
      <c r="N306" s="193">
        <v>14</v>
      </c>
      <c r="O306" s="193">
        <v>14</v>
      </c>
      <c r="P306" s="193">
        <v>14</v>
      </c>
      <c r="Q306" s="193">
        <v>0</v>
      </c>
      <c r="R306" s="193">
        <v>0</v>
      </c>
      <c r="S306" s="193">
        <v>0</v>
      </c>
      <c r="T306" s="193">
        <v>0</v>
      </c>
      <c r="U306" s="193">
        <v>0</v>
      </c>
      <c r="V306" s="193">
        <v>0</v>
      </c>
      <c r="W306" s="193">
        <v>14</v>
      </c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4"/>
      <c r="AK306" s="194"/>
      <c r="AL306" s="194"/>
      <c r="AM306" s="194"/>
      <c r="AN306" s="194"/>
      <c r="AO306" s="194"/>
    </row>
    <row r="307" spans="1:41" s="225" customFormat="1" x14ac:dyDescent="0.25">
      <c r="A307" s="193">
        <v>1.32</v>
      </c>
      <c r="B307" s="193" t="s">
        <v>48</v>
      </c>
      <c r="C307" s="193" t="s">
        <v>41</v>
      </c>
      <c r="D307" s="193">
        <v>2253</v>
      </c>
      <c r="E307" s="193" t="s">
        <v>3265</v>
      </c>
      <c r="F307" s="193"/>
      <c r="G307" s="193" t="s">
        <v>3404</v>
      </c>
      <c r="H307" s="193" t="s">
        <v>2774</v>
      </c>
      <c r="I307" s="193" t="s">
        <v>43</v>
      </c>
      <c r="J307" s="193"/>
      <c r="K307" s="193" t="s">
        <v>2775</v>
      </c>
      <c r="L307" s="193">
        <v>10</v>
      </c>
      <c r="M307" s="193">
        <v>0</v>
      </c>
      <c r="N307" s="193">
        <v>10</v>
      </c>
      <c r="O307" s="193">
        <v>10</v>
      </c>
      <c r="P307" s="193">
        <v>10</v>
      </c>
      <c r="Q307" s="193">
        <v>0</v>
      </c>
      <c r="R307" s="193">
        <v>0</v>
      </c>
      <c r="S307" s="193">
        <v>0</v>
      </c>
      <c r="T307" s="193">
        <v>0</v>
      </c>
      <c r="U307" s="193">
        <v>0</v>
      </c>
      <c r="V307" s="193">
        <v>0</v>
      </c>
      <c r="W307" s="193">
        <v>10</v>
      </c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4"/>
      <c r="AK307" s="194"/>
      <c r="AL307" s="194"/>
      <c r="AM307" s="194"/>
      <c r="AN307" s="194"/>
      <c r="AO307" s="194"/>
    </row>
    <row r="308" spans="1:41" s="152" customFormat="1" x14ac:dyDescent="0.25">
      <c r="A308" s="193">
        <v>3.32</v>
      </c>
      <c r="B308" s="193" t="s">
        <v>1916</v>
      </c>
      <c r="C308" s="193" t="s">
        <v>41</v>
      </c>
      <c r="D308" s="193">
        <v>2162</v>
      </c>
      <c r="E308" s="193" t="s">
        <v>3242</v>
      </c>
      <c r="F308" s="193"/>
      <c r="G308" s="193" t="s">
        <v>3243</v>
      </c>
      <c r="H308" s="193" t="s">
        <v>2774</v>
      </c>
      <c r="I308" s="193" t="s">
        <v>43</v>
      </c>
      <c r="J308" s="193"/>
      <c r="K308" s="193" t="s">
        <v>2775</v>
      </c>
      <c r="L308" s="193">
        <v>85</v>
      </c>
      <c r="M308" s="193">
        <v>0</v>
      </c>
      <c r="N308" s="193">
        <v>85</v>
      </c>
      <c r="O308" s="193">
        <v>85</v>
      </c>
      <c r="P308" s="193">
        <v>85</v>
      </c>
      <c r="Q308" s="193">
        <v>0</v>
      </c>
      <c r="R308" s="193">
        <v>0</v>
      </c>
      <c r="S308" s="193">
        <v>0</v>
      </c>
      <c r="T308" s="193">
        <v>0</v>
      </c>
      <c r="U308" s="193"/>
      <c r="V308" s="193"/>
      <c r="W308" s="193">
        <v>25</v>
      </c>
      <c r="X308" s="193">
        <v>30</v>
      </c>
      <c r="Y308" s="193">
        <v>30</v>
      </c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246"/>
      <c r="AK308" s="246"/>
      <c r="AL308" s="246"/>
      <c r="AM308" s="246"/>
      <c r="AN308" s="246"/>
      <c r="AO308" s="246"/>
    </row>
    <row r="309" spans="1:41" s="152" customFormat="1" x14ac:dyDescent="0.25">
      <c r="A309" s="193">
        <v>3.32</v>
      </c>
      <c r="B309" s="193" t="s">
        <v>1916</v>
      </c>
      <c r="C309" s="193" t="s">
        <v>41</v>
      </c>
      <c r="D309" s="193">
        <v>2163</v>
      </c>
      <c r="E309" s="193" t="s">
        <v>3244</v>
      </c>
      <c r="F309" s="193"/>
      <c r="G309" s="193" t="s">
        <v>3245</v>
      </c>
      <c r="H309" s="193" t="s">
        <v>2774</v>
      </c>
      <c r="I309" s="193" t="s">
        <v>43</v>
      </c>
      <c r="J309" s="193"/>
      <c r="K309" s="193" t="s">
        <v>2775</v>
      </c>
      <c r="L309" s="193">
        <v>50</v>
      </c>
      <c r="M309" s="193">
        <v>0</v>
      </c>
      <c r="N309" s="193">
        <v>50</v>
      </c>
      <c r="O309" s="193">
        <v>50</v>
      </c>
      <c r="P309" s="193">
        <v>50</v>
      </c>
      <c r="Q309" s="193">
        <v>0</v>
      </c>
      <c r="R309" s="193">
        <v>0</v>
      </c>
      <c r="S309" s="193">
        <v>0</v>
      </c>
      <c r="T309" s="193">
        <v>0</v>
      </c>
      <c r="U309" s="193"/>
      <c r="V309" s="193"/>
      <c r="W309" s="193">
        <v>25</v>
      </c>
      <c r="X309" s="193">
        <v>25</v>
      </c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246"/>
      <c r="AK309" s="246"/>
      <c r="AL309" s="246"/>
      <c r="AM309" s="246"/>
      <c r="AN309" s="246"/>
      <c r="AO309" s="246"/>
    </row>
    <row r="310" spans="1:41" s="152" customFormat="1" x14ac:dyDescent="0.25">
      <c r="A310" s="193">
        <v>3.32</v>
      </c>
      <c r="B310" s="193" t="s">
        <v>1916</v>
      </c>
      <c r="C310" s="193" t="s">
        <v>41</v>
      </c>
      <c r="D310" s="193">
        <v>2219</v>
      </c>
      <c r="E310" s="193" t="s">
        <v>3364</v>
      </c>
      <c r="F310" s="193"/>
      <c r="G310" s="193" t="s">
        <v>3365</v>
      </c>
      <c r="H310" s="193" t="s">
        <v>2830</v>
      </c>
      <c r="I310" s="193" t="s">
        <v>43</v>
      </c>
      <c r="J310" s="193"/>
      <c r="K310" s="193" t="s">
        <v>45</v>
      </c>
      <c r="L310" s="193">
        <v>12</v>
      </c>
      <c r="M310" s="193">
        <v>0</v>
      </c>
      <c r="N310" s="193">
        <v>12</v>
      </c>
      <c r="O310" s="193">
        <v>12</v>
      </c>
      <c r="P310" s="193">
        <v>12</v>
      </c>
      <c r="Q310" s="193">
        <v>0</v>
      </c>
      <c r="R310" s="193">
        <v>0</v>
      </c>
      <c r="S310" s="193">
        <v>0</v>
      </c>
      <c r="T310" s="193">
        <v>0</v>
      </c>
      <c r="U310" s="193">
        <v>0</v>
      </c>
      <c r="V310" s="193">
        <v>0</v>
      </c>
      <c r="W310" s="193">
        <v>12</v>
      </c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246"/>
      <c r="AK310" s="246"/>
      <c r="AL310" s="246"/>
      <c r="AM310" s="246"/>
      <c r="AN310" s="246"/>
      <c r="AO310" s="246"/>
    </row>
    <row r="311" spans="1:41" s="225" customFormat="1" x14ac:dyDescent="0.25">
      <c r="A311" s="193">
        <v>3.42</v>
      </c>
      <c r="B311" s="193" t="s">
        <v>3246</v>
      </c>
      <c r="C311" s="193" t="s">
        <v>2761</v>
      </c>
      <c r="D311" s="193" t="s">
        <v>56</v>
      </c>
      <c r="E311" s="193" t="s">
        <v>56</v>
      </c>
      <c r="F311" s="193"/>
      <c r="G311" s="193" t="s">
        <v>57</v>
      </c>
      <c r="H311" s="193" t="s">
        <v>43</v>
      </c>
      <c r="I311" s="193" t="s">
        <v>43</v>
      </c>
      <c r="J311" s="193"/>
      <c r="K311" s="193" t="s">
        <v>3247</v>
      </c>
      <c r="L311" s="193">
        <v>1937</v>
      </c>
      <c r="M311" s="193">
        <v>0</v>
      </c>
      <c r="N311" s="193">
        <v>1937</v>
      </c>
      <c r="O311" s="193">
        <v>1937</v>
      </c>
      <c r="P311" s="193">
        <v>1937</v>
      </c>
      <c r="Q311" s="193">
        <v>0</v>
      </c>
      <c r="R311" s="193">
        <v>0</v>
      </c>
      <c r="S311" s="193"/>
      <c r="T311" s="193"/>
      <c r="U311" s="193"/>
      <c r="V311" s="193">
        <v>35</v>
      </c>
      <c r="W311" s="193">
        <v>243</v>
      </c>
      <c r="X311" s="193">
        <v>276</v>
      </c>
      <c r="Y311" s="193">
        <v>405</v>
      </c>
      <c r="Z311" s="193">
        <v>310</v>
      </c>
      <c r="AA311" s="193">
        <v>280</v>
      </c>
      <c r="AB311" s="193">
        <v>238</v>
      </c>
      <c r="AC311" s="193">
        <v>125</v>
      </c>
      <c r="AD311" s="193">
        <v>25</v>
      </c>
      <c r="AE311" s="193"/>
      <c r="AF311" s="193"/>
      <c r="AG311" s="193"/>
      <c r="AH311" s="193"/>
      <c r="AI311" s="193"/>
      <c r="AJ311" s="194"/>
      <c r="AK311" s="194"/>
      <c r="AL311" s="194"/>
      <c r="AM311" s="194"/>
      <c r="AN311" s="194"/>
      <c r="AO311" s="194"/>
    </row>
    <row r="312" spans="1:41" s="225" customFormat="1" x14ac:dyDescent="0.25">
      <c r="A312" s="193">
        <v>5</v>
      </c>
      <c r="B312" s="193" t="s">
        <v>58</v>
      </c>
      <c r="C312" s="193" t="s">
        <v>58</v>
      </c>
      <c r="D312" s="193" t="s">
        <v>56</v>
      </c>
      <c r="E312" s="193" t="s">
        <v>56</v>
      </c>
      <c r="F312" s="193"/>
      <c r="G312" s="193" t="s">
        <v>3248</v>
      </c>
      <c r="H312" s="193" t="s">
        <v>3249</v>
      </c>
      <c r="I312" s="193" t="s">
        <v>43</v>
      </c>
      <c r="J312" s="193"/>
      <c r="K312" s="193" t="s">
        <v>2827</v>
      </c>
      <c r="L312" s="193">
        <v>260</v>
      </c>
      <c r="M312" s="193">
        <v>0</v>
      </c>
      <c r="N312" s="193">
        <v>260</v>
      </c>
      <c r="O312" s="193">
        <v>260</v>
      </c>
      <c r="P312" s="193">
        <v>260</v>
      </c>
      <c r="Q312" s="193"/>
      <c r="R312" s="193"/>
      <c r="S312" s="193"/>
      <c r="T312" s="193"/>
      <c r="U312" s="193"/>
      <c r="V312" s="193"/>
      <c r="W312" s="193"/>
      <c r="X312" s="193">
        <v>20</v>
      </c>
      <c r="Y312" s="193">
        <v>20</v>
      </c>
      <c r="Z312" s="193">
        <v>20</v>
      </c>
      <c r="AA312" s="193">
        <v>20</v>
      </c>
      <c r="AB312" s="193">
        <v>20</v>
      </c>
      <c r="AC312" s="193">
        <v>20</v>
      </c>
      <c r="AD312" s="193">
        <v>20</v>
      </c>
      <c r="AE312" s="193">
        <v>20</v>
      </c>
      <c r="AF312" s="193">
        <v>20</v>
      </c>
      <c r="AG312" s="193">
        <v>20</v>
      </c>
      <c r="AH312" s="193">
        <v>20</v>
      </c>
      <c r="AI312" s="193">
        <v>20</v>
      </c>
      <c r="AJ312" s="194">
        <v>20</v>
      </c>
      <c r="AK312" s="194"/>
      <c r="AL312" s="194"/>
      <c r="AM312" s="194"/>
      <c r="AN312" s="194"/>
      <c r="AO312" s="194"/>
    </row>
    <row r="313" spans="1:41" s="225" customFormat="1" x14ac:dyDescent="0.25">
      <c r="A313" s="193">
        <v>5</v>
      </c>
      <c r="B313" s="193" t="s">
        <v>58</v>
      </c>
      <c r="C313" s="193" t="s">
        <v>58</v>
      </c>
      <c r="D313" s="193" t="s">
        <v>56</v>
      </c>
      <c r="E313" s="193" t="s">
        <v>56</v>
      </c>
      <c r="F313" s="193"/>
      <c r="G313" s="193" t="s">
        <v>3248</v>
      </c>
      <c r="H313" s="193" t="s">
        <v>3250</v>
      </c>
      <c r="I313" s="193" t="s">
        <v>43</v>
      </c>
      <c r="J313" s="193"/>
      <c r="K313" s="193" t="s">
        <v>2859</v>
      </c>
      <c r="L313" s="193">
        <v>169</v>
      </c>
      <c r="M313" s="193">
        <v>0</v>
      </c>
      <c r="N313" s="193">
        <v>169</v>
      </c>
      <c r="O313" s="193">
        <v>169</v>
      </c>
      <c r="P313" s="193">
        <v>169</v>
      </c>
      <c r="Q313" s="193"/>
      <c r="R313" s="193"/>
      <c r="S313" s="193"/>
      <c r="T313" s="193"/>
      <c r="U313" s="193"/>
      <c r="V313" s="193"/>
      <c r="W313" s="193"/>
      <c r="X313" s="193">
        <v>13</v>
      </c>
      <c r="Y313" s="193">
        <v>13</v>
      </c>
      <c r="Z313" s="193">
        <v>13</v>
      </c>
      <c r="AA313" s="193">
        <v>13</v>
      </c>
      <c r="AB313" s="193">
        <v>13</v>
      </c>
      <c r="AC313" s="193">
        <v>13</v>
      </c>
      <c r="AD313" s="193">
        <v>13</v>
      </c>
      <c r="AE313" s="193">
        <v>13</v>
      </c>
      <c r="AF313" s="193">
        <v>13</v>
      </c>
      <c r="AG313" s="193">
        <v>13</v>
      </c>
      <c r="AH313" s="193">
        <v>13</v>
      </c>
      <c r="AI313" s="193">
        <v>13</v>
      </c>
      <c r="AJ313" s="194">
        <v>13</v>
      </c>
      <c r="AK313" s="194"/>
      <c r="AL313" s="194"/>
      <c r="AM313" s="194"/>
      <c r="AN313" s="194"/>
      <c r="AO313" s="194"/>
    </row>
    <row r="314" spans="1:41" s="225" customFormat="1" x14ac:dyDescent="0.25">
      <c r="A314" s="193">
        <v>5</v>
      </c>
      <c r="B314" s="193" t="s">
        <v>58</v>
      </c>
      <c r="C314" s="193" t="s">
        <v>58</v>
      </c>
      <c r="D314" s="193" t="s">
        <v>56</v>
      </c>
      <c r="E314" s="193" t="s">
        <v>56</v>
      </c>
      <c r="F314" s="193"/>
      <c r="G314" s="193" t="s">
        <v>3248</v>
      </c>
      <c r="H314" s="193" t="s">
        <v>3251</v>
      </c>
      <c r="I314" s="193" t="s">
        <v>43</v>
      </c>
      <c r="J314" s="193"/>
      <c r="K314" s="193" t="s">
        <v>45</v>
      </c>
      <c r="L314" s="193">
        <v>104</v>
      </c>
      <c r="M314" s="193">
        <v>0</v>
      </c>
      <c r="N314" s="193">
        <v>104</v>
      </c>
      <c r="O314" s="193">
        <v>104</v>
      </c>
      <c r="P314" s="193">
        <v>104</v>
      </c>
      <c r="Q314" s="193"/>
      <c r="R314" s="193"/>
      <c r="S314" s="193"/>
      <c r="T314" s="193"/>
      <c r="U314" s="193"/>
      <c r="V314" s="193"/>
      <c r="W314" s="193"/>
      <c r="X314" s="193">
        <v>8</v>
      </c>
      <c r="Y314" s="193">
        <v>8</v>
      </c>
      <c r="Z314" s="193">
        <v>8</v>
      </c>
      <c r="AA314" s="193">
        <v>8</v>
      </c>
      <c r="AB314" s="193">
        <v>8</v>
      </c>
      <c r="AC314" s="193">
        <v>8</v>
      </c>
      <c r="AD314" s="193">
        <v>8</v>
      </c>
      <c r="AE314" s="193">
        <v>8</v>
      </c>
      <c r="AF314" s="193">
        <v>8</v>
      </c>
      <c r="AG314" s="193">
        <v>8</v>
      </c>
      <c r="AH314" s="193">
        <v>8</v>
      </c>
      <c r="AI314" s="193">
        <v>8</v>
      </c>
      <c r="AJ314" s="194">
        <v>8</v>
      </c>
      <c r="AK314" s="194"/>
      <c r="AL314" s="194"/>
      <c r="AM314" s="194"/>
      <c r="AN314" s="194"/>
      <c r="AO314" s="194"/>
    </row>
    <row r="315" spans="1:41" s="225" customFormat="1" x14ac:dyDescent="0.25">
      <c r="A315" s="193">
        <v>5</v>
      </c>
      <c r="B315" s="193" t="s">
        <v>58</v>
      </c>
      <c r="C315" s="193" t="s">
        <v>58</v>
      </c>
      <c r="D315" s="193" t="s">
        <v>56</v>
      </c>
      <c r="E315" s="193" t="s">
        <v>56</v>
      </c>
      <c r="F315" s="193"/>
      <c r="G315" s="193" t="s">
        <v>3248</v>
      </c>
      <c r="H315" s="193" t="s">
        <v>3252</v>
      </c>
      <c r="I315" s="193" t="s">
        <v>43</v>
      </c>
      <c r="J315" s="193"/>
      <c r="K315" s="193" t="s">
        <v>2786</v>
      </c>
      <c r="L315" s="193">
        <v>52</v>
      </c>
      <c r="M315" s="193">
        <v>0</v>
      </c>
      <c r="N315" s="193">
        <v>52</v>
      </c>
      <c r="O315" s="193">
        <v>52</v>
      </c>
      <c r="P315" s="193">
        <v>52</v>
      </c>
      <c r="Q315" s="193"/>
      <c r="R315" s="193"/>
      <c r="S315" s="193"/>
      <c r="T315" s="193"/>
      <c r="U315" s="193"/>
      <c r="V315" s="193"/>
      <c r="W315" s="193"/>
      <c r="X315" s="193">
        <v>4</v>
      </c>
      <c r="Y315" s="193">
        <v>4</v>
      </c>
      <c r="Z315" s="193">
        <v>4</v>
      </c>
      <c r="AA315" s="193">
        <v>4</v>
      </c>
      <c r="AB315" s="193">
        <v>4</v>
      </c>
      <c r="AC315" s="193">
        <v>4</v>
      </c>
      <c r="AD315" s="193">
        <v>4</v>
      </c>
      <c r="AE315" s="193">
        <v>4</v>
      </c>
      <c r="AF315" s="193">
        <v>4</v>
      </c>
      <c r="AG315" s="193">
        <v>4</v>
      </c>
      <c r="AH315" s="193">
        <v>4</v>
      </c>
      <c r="AI315" s="193">
        <v>4</v>
      </c>
      <c r="AJ315" s="194">
        <v>4</v>
      </c>
      <c r="AK315" s="194"/>
      <c r="AL315" s="194"/>
      <c r="AM315" s="194"/>
      <c r="AN315" s="194"/>
      <c r="AO315" s="194"/>
    </row>
    <row r="316" spans="1:41" s="225" customFormat="1" x14ac:dyDescent="0.25">
      <c r="A316" s="193">
        <v>5</v>
      </c>
      <c r="B316" s="193" t="s">
        <v>58</v>
      </c>
      <c r="C316" s="193" t="s">
        <v>58</v>
      </c>
      <c r="D316" s="193" t="s">
        <v>56</v>
      </c>
      <c r="E316" s="193" t="s">
        <v>56</v>
      </c>
      <c r="F316" s="193"/>
      <c r="G316" s="193" t="s">
        <v>3248</v>
      </c>
      <c r="H316" s="193" t="s">
        <v>3253</v>
      </c>
      <c r="I316" s="193" t="s">
        <v>43</v>
      </c>
      <c r="J316" s="193"/>
      <c r="K316" s="193" t="s">
        <v>2775</v>
      </c>
      <c r="L316" s="193">
        <v>247</v>
      </c>
      <c r="M316" s="193">
        <v>0</v>
      </c>
      <c r="N316" s="193">
        <v>247</v>
      </c>
      <c r="O316" s="193">
        <v>247</v>
      </c>
      <c r="P316" s="193">
        <v>247</v>
      </c>
      <c r="Q316" s="193"/>
      <c r="R316" s="193"/>
      <c r="S316" s="193"/>
      <c r="T316" s="193"/>
      <c r="U316" s="193"/>
      <c r="V316" s="193"/>
      <c r="W316" s="193"/>
      <c r="X316" s="193">
        <v>19</v>
      </c>
      <c r="Y316" s="193">
        <v>19</v>
      </c>
      <c r="Z316" s="193">
        <v>19</v>
      </c>
      <c r="AA316" s="193">
        <v>19</v>
      </c>
      <c r="AB316" s="193">
        <v>19</v>
      </c>
      <c r="AC316" s="193">
        <v>19</v>
      </c>
      <c r="AD316" s="193">
        <v>19</v>
      </c>
      <c r="AE316" s="193">
        <v>19</v>
      </c>
      <c r="AF316" s="193">
        <v>19</v>
      </c>
      <c r="AG316" s="193">
        <v>19</v>
      </c>
      <c r="AH316" s="193">
        <v>19</v>
      </c>
      <c r="AI316" s="193">
        <v>19</v>
      </c>
      <c r="AJ316" s="194">
        <v>19</v>
      </c>
      <c r="AK316" s="194"/>
      <c r="AL316" s="194"/>
      <c r="AM316" s="194"/>
      <c r="AN316" s="194"/>
      <c r="AO316" s="194"/>
    </row>
    <row r="317" spans="1:41" x14ac:dyDescent="0.25">
      <c r="Q317" s="193"/>
      <c r="R317" s="193"/>
      <c r="S317" s="193"/>
      <c r="T317" s="193"/>
      <c r="U317" s="193"/>
    </row>
  </sheetData>
  <sortState ref="A2:AQ316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547"/>
  <sheetViews>
    <sheetView zoomScaleNormal="100" workbookViewId="0">
      <pane ySplit="1" topLeftCell="A491" activePane="bottomLeft" state="frozen"/>
      <selection activeCell="H18" sqref="H18"/>
      <selection pane="bottomLeft"/>
    </sheetView>
  </sheetViews>
  <sheetFormatPr defaultRowHeight="15" x14ac:dyDescent="0.25"/>
  <cols>
    <col min="2" max="2" width="26.85546875" bestFit="1" customWidth="1"/>
    <col min="3" max="3" width="9.140625" customWidth="1"/>
    <col min="4" max="4" width="20" style="168" customWidth="1"/>
    <col min="5" max="5" width="10.140625" customWidth="1"/>
    <col min="6" max="6" width="9.140625" customWidth="1"/>
    <col min="7" max="7" width="31.140625" customWidth="1"/>
    <col min="8" max="8" width="16.42578125" customWidth="1"/>
    <col min="9" max="11" width="9.140625" customWidth="1"/>
    <col min="12" max="12" width="9.140625" style="168" customWidth="1"/>
    <col min="13" max="13" width="9.140625" customWidth="1"/>
    <col min="14" max="14" width="8.140625" style="120" customWidth="1"/>
    <col min="15" max="17" width="9.140625" customWidth="1"/>
    <col min="18" max="18" width="9.42578125" customWidth="1"/>
    <col min="19" max="20" width="9.140625" customWidth="1"/>
    <col min="21" max="21" width="9.140625" style="95" customWidth="1"/>
    <col min="22" max="36" width="9.140625" customWidth="1"/>
  </cols>
  <sheetData>
    <row r="1" spans="1:36" ht="4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60</v>
      </c>
      <c r="U1" s="3" t="s">
        <v>2439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 s="152" customFormat="1" x14ac:dyDescent="0.25">
      <c r="A2" s="143">
        <v>1.1100000000000001</v>
      </c>
      <c r="B2" s="5" t="s">
        <v>40</v>
      </c>
      <c r="C2" s="5" t="s">
        <v>41</v>
      </c>
      <c r="D2" s="167" t="s">
        <v>254</v>
      </c>
      <c r="E2" s="5" t="s">
        <v>255</v>
      </c>
      <c r="F2" s="5"/>
      <c r="G2" s="5" t="s">
        <v>256</v>
      </c>
      <c r="H2" s="5" t="s">
        <v>257</v>
      </c>
      <c r="I2" s="144" t="s">
        <v>65</v>
      </c>
      <c r="J2" s="5"/>
      <c r="K2" s="5" t="s">
        <v>66</v>
      </c>
      <c r="L2" s="167">
        <v>1</v>
      </c>
      <c r="M2" s="5">
        <v>0</v>
      </c>
      <c r="N2" s="124">
        <v>1</v>
      </c>
      <c r="O2" s="5">
        <v>0</v>
      </c>
      <c r="P2" s="5">
        <v>1</v>
      </c>
      <c r="Q2" s="5"/>
      <c r="R2" s="5">
        <v>1</v>
      </c>
      <c r="S2" s="5"/>
      <c r="T2" s="5"/>
      <c r="U2" s="5"/>
      <c r="V2" s="225"/>
      <c r="W2" s="22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225" customFormat="1" x14ac:dyDescent="0.25">
      <c r="A3" s="143">
        <v>1.1100000000000001</v>
      </c>
      <c r="B3" s="5" t="s">
        <v>44</v>
      </c>
      <c r="C3" s="5" t="s">
        <v>41</v>
      </c>
      <c r="D3" s="167" t="s">
        <v>820</v>
      </c>
      <c r="E3" s="5" t="s">
        <v>821</v>
      </c>
      <c r="F3" s="5"/>
      <c r="G3" s="5" t="s">
        <v>822</v>
      </c>
      <c r="H3" s="5" t="s">
        <v>762</v>
      </c>
      <c r="I3" s="144" t="s">
        <v>65</v>
      </c>
      <c r="J3" s="5"/>
      <c r="K3" s="5" t="s">
        <v>183</v>
      </c>
      <c r="L3" s="167">
        <v>2</v>
      </c>
      <c r="M3" s="5">
        <v>0</v>
      </c>
      <c r="N3" s="124">
        <v>2</v>
      </c>
      <c r="O3" s="5">
        <v>0</v>
      </c>
      <c r="P3" s="5">
        <v>2</v>
      </c>
      <c r="Q3" s="5"/>
      <c r="R3" s="5"/>
      <c r="S3" s="5"/>
      <c r="T3" s="5">
        <v>2</v>
      </c>
      <c r="U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25" customFormat="1" x14ac:dyDescent="0.25">
      <c r="A4" s="143">
        <v>1.1100000000000001</v>
      </c>
      <c r="B4" s="5" t="s">
        <v>40</v>
      </c>
      <c r="C4" s="5" t="s">
        <v>41</v>
      </c>
      <c r="D4" s="167" t="s">
        <v>578</v>
      </c>
      <c r="E4" s="5" t="s">
        <v>579</v>
      </c>
      <c r="F4" s="5"/>
      <c r="G4" s="5" t="s">
        <v>580</v>
      </c>
      <c r="H4" s="5" t="s">
        <v>550</v>
      </c>
      <c r="I4" s="144" t="s">
        <v>65</v>
      </c>
      <c r="J4" s="5"/>
      <c r="K4" s="5" t="s">
        <v>496</v>
      </c>
      <c r="L4" s="167">
        <v>1</v>
      </c>
      <c r="M4" s="5">
        <v>0</v>
      </c>
      <c r="N4" s="124">
        <v>1</v>
      </c>
      <c r="O4" s="5">
        <v>0</v>
      </c>
      <c r="P4" s="5">
        <v>1</v>
      </c>
      <c r="Q4" s="5"/>
      <c r="R4" s="5"/>
      <c r="S4" s="5"/>
      <c r="T4" s="5">
        <v>1</v>
      </c>
      <c r="U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225" customFormat="1" x14ac:dyDescent="0.25">
      <c r="A5" s="143">
        <v>1.1100000000000001</v>
      </c>
      <c r="B5" s="5" t="s">
        <v>40</v>
      </c>
      <c r="C5" s="5" t="s">
        <v>41</v>
      </c>
      <c r="D5" s="167" t="s">
        <v>1015</v>
      </c>
      <c r="E5" s="5" t="s">
        <v>1016</v>
      </c>
      <c r="F5" s="5"/>
      <c r="G5" s="5" t="s">
        <v>1017</v>
      </c>
      <c r="H5" s="5" t="s">
        <v>714</v>
      </c>
      <c r="I5" s="144" t="s">
        <v>65</v>
      </c>
      <c r="J5" s="5"/>
      <c r="K5" s="5" t="s">
        <v>66</v>
      </c>
      <c r="L5" s="167">
        <v>1</v>
      </c>
      <c r="M5" s="5">
        <v>0</v>
      </c>
      <c r="N5" s="124">
        <v>1</v>
      </c>
      <c r="O5" s="5">
        <v>0</v>
      </c>
      <c r="P5" s="5">
        <v>1</v>
      </c>
      <c r="Q5" s="5"/>
      <c r="R5" s="5"/>
      <c r="S5" s="5"/>
      <c r="T5" s="5"/>
      <c r="U5" s="5">
        <v>1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225" customFormat="1" x14ac:dyDescent="0.25">
      <c r="A6" s="143">
        <v>1.1100000000000001</v>
      </c>
      <c r="B6" s="5" t="s">
        <v>40</v>
      </c>
      <c r="C6" s="5" t="s">
        <v>41</v>
      </c>
      <c r="D6" s="167" t="s">
        <v>232</v>
      </c>
      <c r="E6" s="5" t="s">
        <v>233</v>
      </c>
      <c r="F6" s="5"/>
      <c r="G6" s="5" t="s">
        <v>234</v>
      </c>
      <c r="H6" s="5" t="s">
        <v>187</v>
      </c>
      <c r="I6" s="144" t="s">
        <v>65</v>
      </c>
      <c r="J6" s="5"/>
      <c r="K6" s="5" t="s">
        <v>126</v>
      </c>
      <c r="L6" s="167">
        <v>3</v>
      </c>
      <c r="M6" s="5">
        <v>0</v>
      </c>
      <c r="N6" s="124">
        <v>3</v>
      </c>
      <c r="O6" s="5">
        <v>0</v>
      </c>
      <c r="P6" s="5">
        <v>3</v>
      </c>
      <c r="Q6" s="5"/>
      <c r="R6" s="5"/>
      <c r="S6" s="5"/>
      <c r="T6" s="5">
        <v>3</v>
      </c>
      <c r="U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225" customFormat="1" x14ac:dyDescent="0.25">
      <c r="A7" s="143">
        <v>1.1100000000000001</v>
      </c>
      <c r="B7" s="5" t="s">
        <v>40</v>
      </c>
      <c r="C7" s="5" t="s">
        <v>41</v>
      </c>
      <c r="D7" s="167" t="s">
        <v>590</v>
      </c>
      <c r="E7" s="5" t="s">
        <v>591</v>
      </c>
      <c r="F7" s="5"/>
      <c r="G7" s="5" t="s">
        <v>592</v>
      </c>
      <c r="H7" s="5" t="s">
        <v>593</v>
      </c>
      <c r="I7" s="144" t="s">
        <v>65</v>
      </c>
      <c r="J7" s="5"/>
      <c r="K7" s="5" t="s">
        <v>522</v>
      </c>
      <c r="L7" s="167">
        <v>1</v>
      </c>
      <c r="M7" s="5">
        <v>0</v>
      </c>
      <c r="N7" s="124">
        <v>1</v>
      </c>
      <c r="O7" s="5">
        <v>0</v>
      </c>
      <c r="P7" s="5">
        <v>1</v>
      </c>
      <c r="Q7" s="5">
        <v>1</v>
      </c>
      <c r="R7" s="5"/>
      <c r="S7" s="5"/>
      <c r="T7" s="5"/>
      <c r="U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225" customFormat="1" x14ac:dyDescent="0.25">
      <c r="A8" s="143">
        <v>1.1100000000000001</v>
      </c>
      <c r="B8" s="5" t="s">
        <v>40</v>
      </c>
      <c r="C8" s="5" t="s">
        <v>41</v>
      </c>
      <c r="D8" s="167" t="s">
        <v>594</v>
      </c>
      <c r="E8" s="5" t="s">
        <v>595</v>
      </c>
      <c r="F8" s="5"/>
      <c r="G8" s="5" t="s">
        <v>596</v>
      </c>
      <c r="H8" s="5" t="s">
        <v>593</v>
      </c>
      <c r="I8" s="144" t="s">
        <v>65</v>
      </c>
      <c r="J8" s="5"/>
      <c r="K8" s="5" t="s">
        <v>522</v>
      </c>
      <c r="L8" s="167">
        <v>2</v>
      </c>
      <c r="M8" s="5">
        <v>0</v>
      </c>
      <c r="N8" s="124">
        <v>2</v>
      </c>
      <c r="O8" s="5">
        <v>0</v>
      </c>
      <c r="P8" s="5">
        <v>2</v>
      </c>
      <c r="Q8" s="5"/>
      <c r="R8" s="5"/>
      <c r="S8" s="5">
        <v>2</v>
      </c>
      <c r="T8" s="5"/>
      <c r="U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25" customFormat="1" x14ac:dyDescent="0.25">
      <c r="A9" s="143">
        <v>1.1100000000000001</v>
      </c>
      <c r="B9" s="5" t="s">
        <v>40</v>
      </c>
      <c r="C9" s="5" t="s">
        <v>41</v>
      </c>
      <c r="D9" s="167" t="s">
        <v>967</v>
      </c>
      <c r="E9" s="5" t="s">
        <v>968</v>
      </c>
      <c r="F9" s="5"/>
      <c r="G9" s="5" t="s">
        <v>969</v>
      </c>
      <c r="H9" s="5" t="s">
        <v>550</v>
      </c>
      <c r="I9" s="144" t="s">
        <v>65</v>
      </c>
      <c r="J9" s="5"/>
      <c r="K9" s="5" t="s">
        <v>496</v>
      </c>
      <c r="L9" s="167">
        <v>1</v>
      </c>
      <c r="M9" s="5">
        <v>0</v>
      </c>
      <c r="N9" s="124">
        <v>1</v>
      </c>
      <c r="O9" s="5">
        <v>0</v>
      </c>
      <c r="P9" s="5">
        <v>1</v>
      </c>
      <c r="Q9" s="5"/>
      <c r="R9" s="5"/>
      <c r="S9" s="5"/>
      <c r="T9" s="5"/>
      <c r="U9" s="5">
        <v>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225" customFormat="1" x14ac:dyDescent="0.25">
      <c r="A10" s="143">
        <v>1.1100000000000001</v>
      </c>
      <c r="B10" s="5" t="s">
        <v>40</v>
      </c>
      <c r="C10" s="5" t="s">
        <v>41</v>
      </c>
      <c r="D10" s="167" t="s">
        <v>685</v>
      </c>
      <c r="E10" s="5" t="s">
        <v>686</v>
      </c>
      <c r="F10" s="5"/>
      <c r="G10" s="5" t="s">
        <v>687</v>
      </c>
      <c r="H10" s="5" t="s">
        <v>663</v>
      </c>
      <c r="I10" s="144" t="s">
        <v>65</v>
      </c>
      <c r="J10" s="5"/>
      <c r="K10" s="5" t="s">
        <v>522</v>
      </c>
      <c r="L10" s="167">
        <v>1</v>
      </c>
      <c r="M10" s="5">
        <v>0</v>
      </c>
      <c r="N10" s="124">
        <v>1</v>
      </c>
      <c r="O10" s="5">
        <v>0</v>
      </c>
      <c r="P10" s="5">
        <v>1</v>
      </c>
      <c r="Q10" s="5"/>
      <c r="R10" s="5"/>
      <c r="S10" s="5"/>
      <c r="T10" s="5">
        <v>1</v>
      </c>
      <c r="U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225" customFormat="1" x14ac:dyDescent="0.25">
      <c r="A11" s="143">
        <v>1.1100000000000001</v>
      </c>
      <c r="B11" s="5" t="s">
        <v>44</v>
      </c>
      <c r="C11" s="5" t="s">
        <v>41</v>
      </c>
      <c r="D11" s="167" t="s">
        <v>929</v>
      </c>
      <c r="E11" s="5" t="s">
        <v>930</v>
      </c>
      <c r="F11" s="5"/>
      <c r="G11" s="5" t="s">
        <v>931</v>
      </c>
      <c r="H11" s="5" t="s">
        <v>378</v>
      </c>
      <c r="I11" s="144" t="s">
        <v>65</v>
      </c>
      <c r="J11" s="5"/>
      <c r="K11" s="5" t="s">
        <v>66</v>
      </c>
      <c r="L11" s="167">
        <v>1</v>
      </c>
      <c r="M11" s="5">
        <v>0</v>
      </c>
      <c r="N11" s="124">
        <v>1</v>
      </c>
      <c r="O11" s="5">
        <v>0</v>
      </c>
      <c r="P11" s="5">
        <v>1</v>
      </c>
      <c r="Q11" s="5"/>
      <c r="R11" s="5"/>
      <c r="S11" s="5"/>
      <c r="T11" s="5"/>
      <c r="U11" s="5">
        <v>1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225" customFormat="1" x14ac:dyDescent="0.25">
      <c r="A12" s="143">
        <v>1.1100000000000001</v>
      </c>
      <c r="B12" s="5" t="s">
        <v>44</v>
      </c>
      <c r="C12" s="5" t="s">
        <v>41</v>
      </c>
      <c r="D12" s="167" t="s">
        <v>645</v>
      </c>
      <c r="E12" s="5" t="s">
        <v>646</v>
      </c>
      <c r="F12" s="5"/>
      <c r="G12" s="5" t="s">
        <v>647</v>
      </c>
      <c r="H12" s="5" t="s">
        <v>593</v>
      </c>
      <c r="I12" s="144" t="s">
        <v>65</v>
      </c>
      <c r="J12" s="5"/>
      <c r="K12" s="5" t="s">
        <v>522</v>
      </c>
      <c r="L12" s="167">
        <v>1</v>
      </c>
      <c r="M12" s="5">
        <v>0</v>
      </c>
      <c r="N12" s="124">
        <v>1</v>
      </c>
      <c r="O12" s="5">
        <v>0</v>
      </c>
      <c r="P12" s="5">
        <v>1</v>
      </c>
      <c r="Q12" s="5"/>
      <c r="R12" s="5"/>
      <c r="S12" s="5"/>
      <c r="T12" s="5">
        <v>1</v>
      </c>
      <c r="U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225" customFormat="1" x14ac:dyDescent="0.25">
      <c r="A13" s="143">
        <v>1.1100000000000001</v>
      </c>
      <c r="B13" s="5" t="s">
        <v>40</v>
      </c>
      <c r="C13" s="5" t="s">
        <v>41</v>
      </c>
      <c r="D13" s="167" t="s">
        <v>122</v>
      </c>
      <c r="E13" s="5" t="s">
        <v>123</v>
      </c>
      <c r="F13" s="5"/>
      <c r="G13" s="5" t="s">
        <v>124</v>
      </c>
      <c r="H13" s="5" t="s">
        <v>125</v>
      </c>
      <c r="I13" s="144" t="s">
        <v>65</v>
      </c>
      <c r="J13" s="5"/>
      <c r="K13" s="5" t="s">
        <v>126</v>
      </c>
      <c r="L13" s="167">
        <v>2</v>
      </c>
      <c r="M13" s="5">
        <v>1</v>
      </c>
      <c r="N13" s="124">
        <v>1</v>
      </c>
      <c r="O13" s="5">
        <v>0</v>
      </c>
      <c r="P13" s="5">
        <v>1</v>
      </c>
      <c r="Q13" s="5"/>
      <c r="R13" s="5">
        <v>1</v>
      </c>
      <c r="S13" s="5"/>
      <c r="T13" s="5"/>
      <c r="U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225" customFormat="1" x14ac:dyDescent="0.25">
      <c r="A14" s="143">
        <v>1.1100000000000001</v>
      </c>
      <c r="B14" s="5" t="s">
        <v>40</v>
      </c>
      <c r="C14" s="5" t="s">
        <v>41</v>
      </c>
      <c r="D14" s="167" t="s">
        <v>547</v>
      </c>
      <c r="E14" s="5" t="s">
        <v>548</v>
      </c>
      <c r="F14" s="5"/>
      <c r="G14" s="5" t="s">
        <v>549</v>
      </c>
      <c r="H14" s="5" t="s">
        <v>550</v>
      </c>
      <c r="I14" s="144" t="s">
        <v>65</v>
      </c>
      <c r="J14" s="5"/>
      <c r="K14" s="5" t="s">
        <v>496</v>
      </c>
      <c r="L14" s="167">
        <v>1</v>
      </c>
      <c r="M14" s="5">
        <v>0</v>
      </c>
      <c r="N14" s="124">
        <v>1</v>
      </c>
      <c r="O14" s="5">
        <v>0</v>
      </c>
      <c r="P14" s="5">
        <v>1</v>
      </c>
      <c r="Q14" s="5">
        <v>1</v>
      </c>
      <c r="R14" s="5"/>
      <c r="S14" s="5"/>
      <c r="T14" s="5"/>
      <c r="U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225" customFormat="1" x14ac:dyDescent="0.25">
      <c r="A15" s="143">
        <v>1.1100000000000001</v>
      </c>
      <c r="B15" s="5" t="s">
        <v>44</v>
      </c>
      <c r="C15" s="5" t="s">
        <v>41</v>
      </c>
      <c r="D15" s="167" t="s">
        <v>1078</v>
      </c>
      <c r="E15" s="5" t="s">
        <v>1079</v>
      </c>
      <c r="F15" s="5"/>
      <c r="G15" s="5" t="s">
        <v>1080</v>
      </c>
      <c r="H15" s="5" t="s">
        <v>125</v>
      </c>
      <c r="I15" s="144" t="s">
        <v>65</v>
      </c>
      <c r="J15" s="5"/>
      <c r="K15" s="5" t="s">
        <v>126</v>
      </c>
      <c r="L15" s="167">
        <v>5</v>
      </c>
      <c r="M15" s="5">
        <v>1</v>
      </c>
      <c r="N15" s="124">
        <v>4</v>
      </c>
      <c r="O15" s="5">
        <v>0</v>
      </c>
      <c r="P15" s="5">
        <v>4</v>
      </c>
      <c r="Q15" s="5"/>
      <c r="R15" s="5"/>
      <c r="S15" s="5"/>
      <c r="T15" s="5"/>
      <c r="U15" s="5">
        <v>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225" customFormat="1" x14ac:dyDescent="0.25">
      <c r="A16" s="143">
        <v>1.1100000000000001</v>
      </c>
      <c r="B16" s="5" t="s">
        <v>40</v>
      </c>
      <c r="C16" s="5" t="s">
        <v>41</v>
      </c>
      <c r="D16" s="167" t="s">
        <v>2452</v>
      </c>
      <c r="E16" s="5" t="s">
        <v>2523</v>
      </c>
      <c r="F16" s="5"/>
      <c r="G16" s="5" t="s">
        <v>2599</v>
      </c>
      <c r="H16" s="5" t="s">
        <v>125</v>
      </c>
      <c r="I16" s="144" t="s">
        <v>65</v>
      </c>
      <c r="J16" s="5"/>
      <c r="K16" s="5" t="s">
        <v>126</v>
      </c>
      <c r="L16" s="167">
        <v>1</v>
      </c>
      <c r="M16" s="5">
        <v>0</v>
      </c>
      <c r="N16" s="124">
        <v>1</v>
      </c>
      <c r="O16" s="5">
        <v>0</v>
      </c>
      <c r="P16" s="5">
        <v>1</v>
      </c>
      <c r="Q16" s="5"/>
      <c r="R16" s="5"/>
      <c r="S16" s="5"/>
      <c r="T16" s="5"/>
      <c r="U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225" customFormat="1" x14ac:dyDescent="0.25">
      <c r="A17" s="143">
        <v>1.1100000000000001</v>
      </c>
      <c r="B17" s="5" t="s">
        <v>40</v>
      </c>
      <c r="C17" s="5" t="s">
        <v>41</v>
      </c>
      <c r="D17" s="167" t="s">
        <v>597</v>
      </c>
      <c r="E17" s="5" t="s">
        <v>598</v>
      </c>
      <c r="F17" s="5"/>
      <c r="G17" s="5" t="s">
        <v>599</v>
      </c>
      <c r="H17" s="5" t="s">
        <v>593</v>
      </c>
      <c r="I17" s="144" t="s">
        <v>65</v>
      </c>
      <c r="J17" s="5"/>
      <c r="K17" s="5" t="s">
        <v>522</v>
      </c>
      <c r="L17" s="167">
        <v>1</v>
      </c>
      <c r="M17" s="5">
        <v>0</v>
      </c>
      <c r="N17" s="124">
        <v>1</v>
      </c>
      <c r="O17" s="5">
        <v>0</v>
      </c>
      <c r="P17" s="5">
        <v>1</v>
      </c>
      <c r="Q17" s="5"/>
      <c r="R17" s="5">
        <v>1</v>
      </c>
      <c r="S17" s="5"/>
      <c r="T17" s="5"/>
      <c r="U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225" customFormat="1" x14ac:dyDescent="0.25">
      <c r="A18" s="143">
        <v>1.1100000000000001</v>
      </c>
      <c r="B18" s="5" t="s">
        <v>40</v>
      </c>
      <c r="C18" s="5" t="s">
        <v>41</v>
      </c>
      <c r="D18" s="167" t="s">
        <v>375</v>
      </c>
      <c r="E18" s="5" t="s">
        <v>376</v>
      </c>
      <c r="F18" s="5"/>
      <c r="G18" s="5" t="s">
        <v>377</v>
      </c>
      <c r="H18" s="5" t="s">
        <v>378</v>
      </c>
      <c r="I18" s="144" t="s">
        <v>65</v>
      </c>
      <c r="J18" s="5"/>
      <c r="K18" s="5" t="s">
        <v>66</v>
      </c>
      <c r="L18" s="167">
        <v>2</v>
      </c>
      <c r="M18" s="5">
        <v>0</v>
      </c>
      <c r="N18" s="124">
        <v>2</v>
      </c>
      <c r="O18" s="5">
        <v>0</v>
      </c>
      <c r="P18" s="5">
        <v>2</v>
      </c>
      <c r="Q18" s="5"/>
      <c r="R18" s="5"/>
      <c r="S18" s="5">
        <v>2</v>
      </c>
      <c r="T18" s="5"/>
      <c r="U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225" customFormat="1" x14ac:dyDescent="0.25">
      <c r="A19" s="143">
        <v>1.1100000000000001</v>
      </c>
      <c r="B19" s="5" t="s">
        <v>40</v>
      </c>
      <c r="C19" s="5" t="s">
        <v>41</v>
      </c>
      <c r="D19" s="167" t="s">
        <v>379</v>
      </c>
      <c r="E19" s="5" t="s">
        <v>380</v>
      </c>
      <c r="F19" s="5"/>
      <c r="G19" s="5" t="s">
        <v>381</v>
      </c>
      <c r="H19" s="5" t="s">
        <v>378</v>
      </c>
      <c r="I19" s="144" t="s">
        <v>65</v>
      </c>
      <c r="J19" s="5"/>
      <c r="K19" s="5" t="s">
        <v>66</v>
      </c>
      <c r="L19" s="167">
        <v>2</v>
      </c>
      <c r="M19" s="5">
        <v>0</v>
      </c>
      <c r="N19" s="124">
        <v>2</v>
      </c>
      <c r="O19" s="5">
        <v>0</v>
      </c>
      <c r="P19" s="5">
        <v>2</v>
      </c>
      <c r="Q19" s="5">
        <v>2</v>
      </c>
      <c r="R19" s="5"/>
      <c r="S19" s="5"/>
      <c r="T19" s="5"/>
      <c r="U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225" customFormat="1" x14ac:dyDescent="0.25">
      <c r="A20" s="143">
        <v>1.1100000000000001</v>
      </c>
      <c r="B20" s="5" t="s">
        <v>40</v>
      </c>
      <c r="C20" s="5" t="s">
        <v>41</v>
      </c>
      <c r="D20" s="167" t="s">
        <v>600</v>
      </c>
      <c r="E20" s="5" t="s">
        <v>601</v>
      </c>
      <c r="F20" s="5"/>
      <c r="G20" s="5" t="s">
        <v>602</v>
      </c>
      <c r="H20" s="5" t="s">
        <v>593</v>
      </c>
      <c r="I20" s="144" t="s">
        <v>65</v>
      </c>
      <c r="J20" s="5"/>
      <c r="K20" s="5" t="s">
        <v>522</v>
      </c>
      <c r="L20" s="167">
        <v>1</v>
      </c>
      <c r="M20" s="5">
        <v>0</v>
      </c>
      <c r="N20" s="124">
        <v>1</v>
      </c>
      <c r="O20" s="5">
        <v>0</v>
      </c>
      <c r="P20" s="5">
        <v>1</v>
      </c>
      <c r="Q20" s="5">
        <v>1</v>
      </c>
      <c r="R20" s="5"/>
      <c r="S20" s="5"/>
      <c r="T20" s="5"/>
      <c r="U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225" customFormat="1" x14ac:dyDescent="0.25">
      <c r="A21" s="143">
        <v>1.1100000000000001</v>
      </c>
      <c r="B21" s="5" t="s">
        <v>40</v>
      </c>
      <c r="C21" s="5" t="s">
        <v>41</v>
      </c>
      <c r="D21" s="167" t="s">
        <v>711</v>
      </c>
      <c r="E21" s="5" t="s">
        <v>712</v>
      </c>
      <c r="F21" s="5"/>
      <c r="G21" s="5" t="s">
        <v>713</v>
      </c>
      <c r="H21" s="5" t="s">
        <v>714</v>
      </c>
      <c r="I21" s="144" t="s">
        <v>65</v>
      </c>
      <c r="J21" s="5"/>
      <c r="K21" s="5" t="s">
        <v>66</v>
      </c>
      <c r="L21" s="167">
        <v>0</v>
      </c>
      <c r="M21" s="5">
        <v>1</v>
      </c>
      <c r="N21" s="124">
        <v>-1</v>
      </c>
      <c r="O21" s="5">
        <v>0</v>
      </c>
      <c r="P21" s="5">
        <v>-1</v>
      </c>
      <c r="Q21" s="5"/>
      <c r="R21" s="5">
        <v>-1</v>
      </c>
      <c r="S21" s="5"/>
      <c r="T21" s="5"/>
      <c r="U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225" customFormat="1" x14ac:dyDescent="0.25">
      <c r="A22" s="143">
        <v>1.1100000000000001</v>
      </c>
      <c r="B22" s="5" t="s">
        <v>40</v>
      </c>
      <c r="C22" s="5" t="s">
        <v>41</v>
      </c>
      <c r="D22" s="167" t="s">
        <v>551</v>
      </c>
      <c r="E22" s="5" t="s">
        <v>552</v>
      </c>
      <c r="F22" s="5"/>
      <c r="G22" s="5" t="s">
        <v>553</v>
      </c>
      <c r="H22" s="5" t="s">
        <v>550</v>
      </c>
      <c r="I22" s="144" t="s">
        <v>65</v>
      </c>
      <c r="J22" s="5"/>
      <c r="K22" s="5" t="s">
        <v>496</v>
      </c>
      <c r="L22" s="167">
        <v>3</v>
      </c>
      <c r="M22" s="5">
        <v>3</v>
      </c>
      <c r="N22" s="124">
        <v>0</v>
      </c>
      <c r="O22" s="5">
        <v>0</v>
      </c>
      <c r="P22" s="5">
        <v>3</v>
      </c>
      <c r="Q22" s="5">
        <v>3</v>
      </c>
      <c r="R22" s="5"/>
      <c r="S22" s="5"/>
      <c r="T22" s="5"/>
      <c r="U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225" customFormat="1" x14ac:dyDescent="0.25">
      <c r="A23" s="143">
        <v>1.1100000000000001</v>
      </c>
      <c r="B23" s="5" t="s">
        <v>40</v>
      </c>
      <c r="C23" s="5" t="s">
        <v>41</v>
      </c>
      <c r="D23" s="167" t="s">
        <v>103</v>
      </c>
      <c r="E23" s="5" t="s">
        <v>104</v>
      </c>
      <c r="F23" s="5"/>
      <c r="G23" s="5" t="s">
        <v>105</v>
      </c>
      <c r="H23" s="5" t="s">
        <v>64</v>
      </c>
      <c r="I23" s="144" t="s">
        <v>65</v>
      </c>
      <c r="J23" s="5"/>
      <c r="K23" s="5" t="s">
        <v>66</v>
      </c>
      <c r="L23" s="167">
        <v>1</v>
      </c>
      <c r="M23" s="5">
        <v>0</v>
      </c>
      <c r="N23" s="124">
        <v>1</v>
      </c>
      <c r="O23" s="5">
        <v>0</v>
      </c>
      <c r="P23" s="5">
        <v>1</v>
      </c>
      <c r="Q23" s="5"/>
      <c r="R23" s="5"/>
      <c r="S23" s="5"/>
      <c r="T23" s="5">
        <v>1</v>
      </c>
      <c r="U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225" customFormat="1" x14ac:dyDescent="0.25">
      <c r="A24" s="143">
        <v>1.1100000000000001</v>
      </c>
      <c r="B24" s="5" t="s">
        <v>40</v>
      </c>
      <c r="C24" s="5" t="s">
        <v>41</v>
      </c>
      <c r="D24" s="167" t="s">
        <v>382</v>
      </c>
      <c r="E24" s="5" t="s">
        <v>383</v>
      </c>
      <c r="F24" s="5"/>
      <c r="G24" s="5" t="s">
        <v>384</v>
      </c>
      <c r="H24" s="5" t="s">
        <v>378</v>
      </c>
      <c r="I24" s="144" t="s">
        <v>65</v>
      </c>
      <c r="J24" s="5"/>
      <c r="K24" s="5" t="s">
        <v>66</v>
      </c>
      <c r="L24" s="167">
        <v>1</v>
      </c>
      <c r="M24" s="5">
        <v>0</v>
      </c>
      <c r="N24" s="124">
        <v>1</v>
      </c>
      <c r="O24" s="5">
        <v>0</v>
      </c>
      <c r="P24" s="5">
        <v>1</v>
      </c>
      <c r="Q24" s="5">
        <v>1</v>
      </c>
      <c r="R24" s="5"/>
      <c r="S24" s="5"/>
      <c r="T24" s="5"/>
      <c r="U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225" customFormat="1" x14ac:dyDescent="0.25">
      <c r="A25" s="143">
        <v>1.1100000000000001</v>
      </c>
      <c r="B25" s="5" t="s">
        <v>40</v>
      </c>
      <c r="C25" s="5" t="s">
        <v>41</v>
      </c>
      <c r="D25" s="167" t="s">
        <v>518</v>
      </c>
      <c r="E25" s="5" t="s">
        <v>519</v>
      </c>
      <c r="F25" s="5"/>
      <c r="G25" s="5" t="s">
        <v>520</v>
      </c>
      <c r="H25" s="5" t="s">
        <v>521</v>
      </c>
      <c r="I25" s="144" t="s">
        <v>65</v>
      </c>
      <c r="J25" s="5"/>
      <c r="K25" s="5" t="s">
        <v>522</v>
      </c>
      <c r="L25" s="167">
        <v>4</v>
      </c>
      <c r="M25" s="5">
        <v>0</v>
      </c>
      <c r="N25" s="124">
        <v>4</v>
      </c>
      <c r="O25" s="5">
        <v>0</v>
      </c>
      <c r="P25" s="5">
        <v>4</v>
      </c>
      <c r="Q25" s="5">
        <v>4</v>
      </c>
      <c r="R25" s="5"/>
      <c r="S25" s="5"/>
      <c r="T25" s="5"/>
      <c r="U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225" customFormat="1" x14ac:dyDescent="0.25">
      <c r="A26" s="143">
        <v>1.1100000000000001</v>
      </c>
      <c r="B26" s="5" t="s">
        <v>40</v>
      </c>
      <c r="C26" s="5" t="s">
        <v>41</v>
      </c>
      <c r="D26" s="167" t="s">
        <v>2446</v>
      </c>
      <c r="E26" s="5" t="s">
        <v>2516</v>
      </c>
      <c r="F26" s="5"/>
      <c r="G26" s="5" t="s">
        <v>2592</v>
      </c>
      <c r="H26" s="5" t="s">
        <v>64</v>
      </c>
      <c r="I26" s="144" t="s">
        <v>65</v>
      </c>
      <c r="J26" s="5"/>
      <c r="K26" s="5" t="s">
        <v>66</v>
      </c>
      <c r="L26" s="167">
        <v>2</v>
      </c>
      <c r="M26" s="5">
        <v>0</v>
      </c>
      <c r="N26" s="124">
        <v>2</v>
      </c>
      <c r="O26" s="5">
        <v>0</v>
      </c>
      <c r="P26" s="5">
        <v>2</v>
      </c>
      <c r="Q26" s="5"/>
      <c r="R26" s="5"/>
      <c r="S26" s="5"/>
      <c r="T26" s="5"/>
      <c r="U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225" customFormat="1" x14ac:dyDescent="0.25">
      <c r="A27" s="143">
        <v>1.1100000000000001</v>
      </c>
      <c r="B27" s="5" t="s">
        <v>40</v>
      </c>
      <c r="C27" s="5" t="s">
        <v>41</v>
      </c>
      <c r="D27" s="167" t="s">
        <v>362</v>
      </c>
      <c r="E27" s="5" t="s">
        <v>363</v>
      </c>
      <c r="F27" s="5"/>
      <c r="G27" s="5" t="s">
        <v>364</v>
      </c>
      <c r="H27" s="5" t="s">
        <v>257</v>
      </c>
      <c r="I27" s="144" t="s">
        <v>65</v>
      </c>
      <c r="J27" s="5"/>
      <c r="K27" s="5" t="s">
        <v>66</v>
      </c>
      <c r="L27" s="167">
        <v>3</v>
      </c>
      <c r="M27" s="5">
        <v>0</v>
      </c>
      <c r="N27" s="124">
        <v>3</v>
      </c>
      <c r="O27" s="5">
        <v>0</v>
      </c>
      <c r="P27" s="5">
        <v>3</v>
      </c>
      <c r="Q27" s="5"/>
      <c r="R27" s="5"/>
      <c r="S27" s="5"/>
      <c r="T27" s="5">
        <v>3</v>
      </c>
      <c r="U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225" customFormat="1" x14ac:dyDescent="0.25">
      <c r="A28" s="143">
        <v>1.1100000000000001</v>
      </c>
      <c r="B28" s="5" t="s">
        <v>40</v>
      </c>
      <c r="C28" s="5" t="s">
        <v>41</v>
      </c>
      <c r="D28" s="167" t="s">
        <v>759</v>
      </c>
      <c r="E28" s="5" t="s">
        <v>760</v>
      </c>
      <c r="F28" s="5"/>
      <c r="G28" s="5" t="s">
        <v>761</v>
      </c>
      <c r="H28" s="5" t="s">
        <v>762</v>
      </c>
      <c r="I28" s="144" t="s">
        <v>65</v>
      </c>
      <c r="J28" s="5"/>
      <c r="K28" s="5" t="s">
        <v>183</v>
      </c>
      <c r="L28" s="167">
        <v>1</v>
      </c>
      <c r="M28" s="5">
        <v>0</v>
      </c>
      <c r="N28" s="124">
        <v>1</v>
      </c>
      <c r="O28" s="5">
        <v>0</v>
      </c>
      <c r="P28" s="5">
        <v>1</v>
      </c>
      <c r="Q28" s="5"/>
      <c r="R28" s="5"/>
      <c r="S28" s="5">
        <v>1</v>
      </c>
      <c r="T28" s="5"/>
      <c r="U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225" customFormat="1" x14ac:dyDescent="0.25">
      <c r="A29" s="143">
        <v>1.1100000000000001</v>
      </c>
      <c r="B29" s="5" t="s">
        <v>40</v>
      </c>
      <c r="C29" s="5" t="s">
        <v>41</v>
      </c>
      <c r="D29" s="167" t="s">
        <v>261</v>
      </c>
      <c r="E29" s="5" t="s">
        <v>262</v>
      </c>
      <c r="F29" s="5"/>
      <c r="G29" s="5" t="s">
        <v>263</v>
      </c>
      <c r="H29" s="5" t="s">
        <v>257</v>
      </c>
      <c r="I29" s="144" t="s">
        <v>65</v>
      </c>
      <c r="J29" s="5"/>
      <c r="K29" s="5" t="s">
        <v>66</v>
      </c>
      <c r="L29" s="167">
        <v>0</v>
      </c>
      <c r="M29" s="5">
        <v>1</v>
      </c>
      <c r="N29" s="124">
        <v>-1</v>
      </c>
      <c r="O29" s="5">
        <v>0</v>
      </c>
      <c r="P29" s="5">
        <v>-1</v>
      </c>
      <c r="Q29" s="5"/>
      <c r="R29" s="5"/>
      <c r="S29" s="5"/>
      <c r="T29" s="5">
        <v>-1</v>
      </c>
      <c r="U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225" customFormat="1" x14ac:dyDescent="0.25">
      <c r="A30" s="143">
        <v>1.1100000000000001</v>
      </c>
      <c r="B30" s="5" t="s">
        <v>40</v>
      </c>
      <c r="C30" s="5" t="s">
        <v>41</v>
      </c>
      <c r="D30" s="167" t="s">
        <v>264</v>
      </c>
      <c r="E30" s="5" t="s">
        <v>265</v>
      </c>
      <c r="F30" s="5"/>
      <c r="G30" s="5" t="s">
        <v>266</v>
      </c>
      <c r="H30" s="5" t="s">
        <v>257</v>
      </c>
      <c r="I30" s="144" t="s">
        <v>65</v>
      </c>
      <c r="J30" s="5"/>
      <c r="K30" s="5" t="s">
        <v>66</v>
      </c>
      <c r="L30" s="167">
        <v>1</v>
      </c>
      <c r="M30" s="5">
        <v>0</v>
      </c>
      <c r="N30" s="124">
        <v>1</v>
      </c>
      <c r="O30" s="5">
        <v>0</v>
      </c>
      <c r="P30" s="5">
        <v>1</v>
      </c>
      <c r="Q30" s="5"/>
      <c r="R30" s="5"/>
      <c r="S30" s="5">
        <v>1</v>
      </c>
      <c r="T30" s="5"/>
      <c r="U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225" customFormat="1" x14ac:dyDescent="0.25">
      <c r="A31" s="143">
        <v>1.1100000000000001</v>
      </c>
      <c r="B31" s="5" t="s">
        <v>40</v>
      </c>
      <c r="C31" s="5" t="s">
        <v>41</v>
      </c>
      <c r="D31" s="167" t="s">
        <v>2451</v>
      </c>
      <c r="E31" s="5" t="s">
        <v>2522</v>
      </c>
      <c r="F31" s="5"/>
      <c r="G31" s="5" t="s">
        <v>2598</v>
      </c>
      <c r="H31" s="5" t="s">
        <v>125</v>
      </c>
      <c r="I31" s="144" t="s">
        <v>65</v>
      </c>
      <c r="J31" s="5"/>
      <c r="K31" s="5" t="s">
        <v>126</v>
      </c>
      <c r="L31" s="167">
        <v>1</v>
      </c>
      <c r="M31" s="5">
        <v>1</v>
      </c>
      <c r="N31" s="124">
        <v>0</v>
      </c>
      <c r="O31" s="5">
        <v>0</v>
      </c>
      <c r="P31" s="5">
        <v>0</v>
      </c>
      <c r="Q31" s="5"/>
      <c r="R31" s="5"/>
      <c r="S31" s="5"/>
      <c r="T31" s="5"/>
      <c r="U31" s="5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225" customFormat="1" x14ac:dyDescent="0.25">
      <c r="A32" s="143">
        <v>1.1100000000000001</v>
      </c>
      <c r="B32" s="5" t="s">
        <v>44</v>
      </c>
      <c r="C32" s="5" t="s">
        <v>41</v>
      </c>
      <c r="D32" s="167" t="s">
        <v>1122</v>
      </c>
      <c r="E32" s="5" t="s">
        <v>1123</v>
      </c>
      <c r="F32" s="5"/>
      <c r="G32" s="5" t="s">
        <v>1124</v>
      </c>
      <c r="H32" s="5" t="s">
        <v>238</v>
      </c>
      <c r="I32" s="144" t="s">
        <v>65</v>
      </c>
      <c r="J32" s="5"/>
      <c r="K32" s="5" t="s">
        <v>126</v>
      </c>
      <c r="L32" s="167">
        <v>1</v>
      </c>
      <c r="M32" s="5">
        <v>0</v>
      </c>
      <c r="N32" s="124">
        <v>1</v>
      </c>
      <c r="O32" s="5">
        <v>0</v>
      </c>
      <c r="P32" s="5">
        <v>1</v>
      </c>
      <c r="Q32" s="5"/>
      <c r="R32" s="5"/>
      <c r="S32" s="5"/>
      <c r="T32" s="5"/>
      <c r="U32" s="5">
        <v>1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225" customFormat="1" x14ac:dyDescent="0.25">
      <c r="A33" s="143">
        <v>1.1100000000000001</v>
      </c>
      <c r="B33" s="5" t="s">
        <v>40</v>
      </c>
      <c r="C33" s="5" t="s">
        <v>41</v>
      </c>
      <c r="D33" s="167" t="s">
        <v>523</v>
      </c>
      <c r="E33" s="5" t="s">
        <v>524</v>
      </c>
      <c r="F33" s="5"/>
      <c r="G33" s="5" t="s">
        <v>525</v>
      </c>
      <c r="H33" s="5" t="s">
        <v>521</v>
      </c>
      <c r="I33" s="144" t="s">
        <v>65</v>
      </c>
      <c r="J33" s="5"/>
      <c r="K33" s="5" t="s">
        <v>522</v>
      </c>
      <c r="L33" s="167">
        <v>2</v>
      </c>
      <c r="M33" s="5">
        <v>1</v>
      </c>
      <c r="N33" s="124">
        <v>1</v>
      </c>
      <c r="O33" s="5">
        <v>0</v>
      </c>
      <c r="P33" s="5">
        <v>1</v>
      </c>
      <c r="Q33" s="5">
        <v>1</v>
      </c>
      <c r="R33" s="5"/>
      <c r="S33" s="5"/>
      <c r="T33" s="5"/>
      <c r="U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225" customFormat="1" x14ac:dyDescent="0.25">
      <c r="A34" s="143">
        <v>1.1100000000000001</v>
      </c>
      <c r="B34" s="5" t="s">
        <v>40</v>
      </c>
      <c r="C34" s="5" t="s">
        <v>41</v>
      </c>
      <c r="D34" s="167" t="s">
        <v>603</v>
      </c>
      <c r="E34" s="5" t="s">
        <v>604</v>
      </c>
      <c r="F34" s="5"/>
      <c r="G34" s="5" t="s">
        <v>605</v>
      </c>
      <c r="H34" s="5" t="s">
        <v>593</v>
      </c>
      <c r="I34" s="144" t="s">
        <v>65</v>
      </c>
      <c r="J34" s="5"/>
      <c r="K34" s="5" t="s">
        <v>522</v>
      </c>
      <c r="L34" s="167">
        <v>2</v>
      </c>
      <c r="M34" s="5">
        <v>4</v>
      </c>
      <c r="N34" s="124">
        <v>-2</v>
      </c>
      <c r="O34" s="5">
        <v>0</v>
      </c>
      <c r="P34" s="5">
        <v>-2</v>
      </c>
      <c r="Q34" s="5"/>
      <c r="R34" s="5">
        <v>-2</v>
      </c>
      <c r="S34" s="5"/>
      <c r="T34" s="5"/>
      <c r="U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225" customFormat="1" x14ac:dyDescent="0.25">
      <c r="A35" s="143">
        <v>1.1100000000000001</v>
      </c>
      <c r="B35" s="5" t="s">
        <v>40</v>
      </c>
      <c r="C35" s="5" t="s">
        <v>41</v>
      </c>
      <c r="D35" s="167" t="s">
        <v>477</v>
      </c>
      <c r="E35" s="5" t="s">
        <v>478</v>
      </c>
      <c r="F35" s="5"/>
      <c r="G35" s="5" t="s">
        <v>479</v>
      </c>
      <c r="H35" s="5" t="s">
        <v>378</v>
      </c>
      <c r="I35" s="144" t="s">
        <v>65</v>
      </c>
      <c r="J35" s="5"/>
      <c r="K35" s="5" t="s">
        <v>66</v>
      </c>
      <c r="L35" s="167">
        <v>1</v>
      </c>
      <c r="M35" s="5">
        <v>0</v>
      </c>
      <c r="N35" s="124">
        <v>1</v>
      </c>
      <c r="O35" s="5">
        <v>0</v>
      </c>
      <c r="P35" s="5">
        <v>1</v>
      </c>
      <c r="Q35" s="5"/>
      <c r="R35" s="5"/>
      <c r="S35" s="5"/>
      <c r="T35" s="5">
        <v>1</v>
      </c>
      <c r="U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225" customFormat="1" x14ac:dyDescent="0.25">
      <c r="A36" s="143">
        <v>1.1100000000000001</v>
      </c>
      <c r="B36" s="5" t="s">
        <v>40</v>
      </c>
      <c r="C36" s="5" t="s">
        <v>41</v>
      </c>
      <c r="D36" s="167" t="s">
        <v>526</v>
      </c>
      <c r="E36" s="5" t="s">
        <v>527</v>
      </c>
      <c r="F36" s="5"/>
      <c r="G36" s="5" t="s">
        <v>528</v>
      </c>
      <c r="H36" s="5" t="s">
        <v>521</v>
      </c>
      <c r="I36" s="144" t="s">
        <v>65</v>
      </c>
      <c r="J36" s="5"/>
      <c r="K36" s="5" t="s">
        <v>522</v>
      </c>
      <c r="L36" s="167">
        <v>1</v>
      </c>
      <c r="M36" s="5">
        <v>0</v>
      </c>
      <c r="N36" s="124">
        <v>1</v>
      </c>
      <c r="O36" s="5">
        <v>0</v>
      </c>
      <c r="P36" s="5">
        <v>1</v>
      </c>
      <c r="Q36" s="5">
        <v>1</v>
      </c>
      <c r="R36" s="5"/>
      <c r="S36" s="5"/>
      <c r="T36" s="5"/>
      <c r="U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225" customFormat="1" x14ac:dyDescent="0.25">
      <c r="A37" s="143">
        <v>1.1100000000000001</v>
      </c>
      <c r="B37" s="5" t="s">
        <v>40</v>
      </c>
      <c r="C37" s="5" t="s">
        <v>41</v>
      </c>
      <c r="D37" s="167" t="s">
        <v>221</v>
      </c>
      <c r="E37" s="5" t="s">
        <v>222</v>
      </c>
      <c r="F37" s="5"/>
      <c r="G37" s="5" t="s">
        <v>223</v>
      </c>
      <c r="H37" s="5" t="s">
        <v>187</v>
      </c>
      <c r="I37" s="144" t="s">
        <v>65</v>
      </c>
      <c r="J37" s="5"/>
      <c r="K37" s="5" t="s">
        <v>126</v>
      </c>
      <c r="L37" s="167">
        <v>1</v>
      </c>
      <c r="M37" s="5">
        <v>1</v>
      </c>
      <c r="N37" s="124">
        <v>0</v>
      </c>
      <c r="O37" s="5">
        <v>0</v>
      </c>
      <c r="P37" s="5">
        <v>0</v>
      </c>
      <c r="Q37" s="5"/>
      <c r="R37" s="5"/>
      <c r="S37" s="5"/>
      <c r="T37" s="5">
        <v>0</v>
      </c>
      <c r="U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225" customFormat="1" x14ac:dyDescent="0.25">
      <c r="A38" s="143">
        <v>1.1100000000000001</v>
      </c>
      <c r="B38" s="5" t="s">
        <v>40</v>
      </c>
      <c r="C38" s="5" t="s">
        <v>41</v>
      </c>
      <c r="D38" s="167" t="s">
        <v>106</v>
      </c>
      <c r="E38" s="5" t="s">
        <v>107</v>
      </c>
      <c r="F38" s="5"/>
      <c r="G38" s="5" t="s">
        <v>108</v>
      </c>
      <c r="H38" s="5" t="s">
        <v>64</v>
      </c>
      <c r="I38" s="144" t="s">
        <v>65</v>
      </c>
      <c r="J38" s="5"/>
      <c r="K38" s="5" t="s">
        <v>66</v>
      </c>
      <c r="L38" s="167">
        <v>1</v>
      </c>
      <c r="M38" s="5">
        <v>0</v>
      </c>
      <c r="N38" s="124">
        <v>1</v>
      </c>
      <c r="O38" s="5">
        <v>0</v>
      </c>
      <c r="P38" s="5">
        <v>1</v>
      </c>
      <c r="Q38" s="5"/>
      <c r="R38" s="5"/>
      <c r="S38" s="5"/>
      <c r="T38" s="5">
        <v>1</v>
      </c>
      <c r="U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225" customFormat="1" x14ac:dyDescent="0.25">
      <c r="A39" s="143">
        <v>1.1100000000000001</v>
      </c>
      <c r="B39" s="5" t="s">
        <v>40</v>
      </c>
      <c r="C39" s="5" t="s">
        <v>41</v>
      </c>
      <c r="D39" s="167" t="s">
        <v>763</v>
      </c>
      <c r="E39" s="5" t="s">
        <v>764</v>
      </c>
      <c r="F39" s="5"/>
      <c r="G39" s="5" t="s">
        <v>765</v>
      </c>
      <c r="H39" s="5" t="s">
        <v>762</v>
      </c>
      <c r="I39" s="144" t="s">
        <v>65</v>
      </c>
      <c r="J39" s="5"/>
      <c r="K39" s="5" t="s">
        <v>183</v>
      </c>
      <c r="L39" s="167">
        <v>1</v>
      </c>
      <c r="M39" s="5">
        <v>0</v>
      </c>
      <c r="N39" s="124">
        <v>1</v>
      </c>
      <c r="O39" s="5">
        <v>0</v>
      </c>
      <c r="P39" s="5">
        <v>1</v>
      </c>
      <c r="Q39" s="5">
        <v>1</v>
      </c>
      <c r="R39" s="5"/>
      <c r="S39" s="5"/>
      <c r="T39" s="5"/>
      <c r="U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225" customFormat="1" x14ac:dyDescent="0.25">
      <c r="A40" s="143">
        <v>1.1100000000000001</v>
      </c>
      <c r="B40" s="5" t="s">
        <v>40</v>
      </c>
      <c r="C40" s="5" t="s">
        <v>41</v>
      </c>
      <c r="D40" s="167" t="s">
        <v>715</v>
      </c>
      <c r="E40" s="5" t="s">
        <v>716</v>
      </c>
      <c r="F40" s="5"/>
      <c r="G40" s="5" t="s">
        <v>717</v>
      </c>
      <c r="H40" s="5" t="s">
        <v>714</v>
      </c>
      <c r="I40" s="144" t="s">
        <v>65</v>
      </c>
      <c r="J40" s="5"/>
      <c r="K40" s="5" t="s">
        <v>66</v>
      </c>
      <c r="L40" s="167">
        <v>1</v>
      </c>
      <c r="M40" s="5">
        <v>1</v>
      </c>
      <c r="N40" s="124">
        <v>0</v>
      </c>
      <c r="O40" s="5">
        <v>0</v>
      </c>
      <c r="P40" s="5">
        <v>-1</v>
      </c>
      <c r="Q40" s="5">
        <v>-1</v>
      </c>
      <c r="R40" s="5"/>
      <c r="S40" s="5"/>
      <c r="T40" s="5"/>
      <c r="U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225" customFormat="1" x14ac:dyDescent="0.25">
      <c r="A41" s="143">
        <v>1.1100000000000001</v>
      </c>
      <c r="B41" s="5" t="s">
        <v>40</v>
      </c>
      <c r="C41" s="5" t="s">
        <v>41</v>
      </c>
      <c r="D41" s="167" t="s">
        <v>267</v>
      </c>
      <c r="E41" s="5" t="s">
        <v>268</v>
      </c>
      <c r="F41" s="5"/>
      <c r="G41" s="5" t="s">
        <v>269</v>
      </c>
      <c r="H41" s="5" t="s">
        <v>257</v>
      </c>
      <c r="I41" s="144" t="s">
        <v>65</v>
      </c>
      <c r="J41" s="5"/>
      <c r="K41" s="5" t="s">
        <v>66</v>
      </c>
      <c r="L41" s="167">
        <v>1</v>
      </c>
      <c r="M41" s="5">
        <v>0</v>
      </c>
      <c r="N41" s="124">
        <v>1</v>
      </c>
      <c r="O41" s="5">
        <v>0</v>
      </c>
      <c r="P41" s="5">
        <v>1</v>
      </c>
      <c r="Q41" s="5">
        <v>1</v>
      </c>
      <c r="R41" s="5"/>
      <c r="S41" s="5"/>
      <c r="T41" s="5"/>
      <c r="U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225" customFormat="1" x14ac:dyDescent="0.25">
      <c r="A42" s="143">
        <v>1.1100000000000001</v>
      </c>
      <c r="B42" s="5" t="s">
        <v>40</v>
      </c>
      <c r="C42" s="5" t="s">
        <v>41</v>
      </c>
      <c r="D42" s="167" t="s">
        <v>691</v>
      </c>
      <c r="E42" s="5" t="s">
        <v>692</v>
      </c>
      <c r="F42" s="5"/>
      <c r="G42" s="5" t="s">
        <v>693</v>
      </c>
      <c r="H42" s="5" t="s">
        <v>694</v>
      </c>
      <c r="I42" s="144" t="s">
        <v>65</v>
      </c>
      <c r="J42" s="5"/>
      <c r="K42" s="5" t="s">
        <v>183</v>
      </c>
      <c r="L42" s="167">
        <v>1</v>
      </c>
      <c r="M42" s="5">
        <v>0</v>
      </c>
      <c r="N42" s="124">
        <v>1</v>
      </c>
      <c r="O42" s="5">
        <v>0</v>
      </c>
      <c r="P42" s="5">
        <v>1</v>
      </c>
      <c r="Q42" s="5">
        <v>1</v>
      </c>
      <c r="R42" s="5"/>
      <c r="S42" s="5"/>
      <c r="T42" s="5"/>
      <c r="U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225" customFormat="1" x14ac:dyDescent="0.25">
      <c r="A43" s="143">
        <v>1.1100000000000001</v>
      </c>
      <c r="B43" s="5" t="s">
        <v>40</v>
      </c>
      <c r="C43" s="5" t="s">
        <v>41</v>
      </c>
      <c r="D43" s="167" t="s">
        <v>67</v>
      </c>
      <c r="E43" s="5" t="s">
        <v>68</v>
      </c>
      <c r="F43" s="5"/>
      <c r="G43" s="5" t="s">
        <v>69</v>
      </c>
      <c r="H43" s="5" t="s">
        <v>64</v>
      </c>
      <c r="I43" s="144" t="s">
        <v>65</v>
      </c>
      <c r="J43" s="5"/>
      <c r="K43" s="5" t="s">
        <v>66</v>
      </c>
      <c r="L43" s="167">
        <v>2</v>
      </c>
      <c r="M43" s="5">
        <v>0</v>
      </c>
      <c r="N43" s="124">
        <v>2</v>
      </c>
      <c r="O43" s="5">
        <v>0</v>
      </c>
      <c r="P43" s="5">
        <v>2</v>
      </c>
      <c r="Q43" s="5">
        <v>2</v>
      </c>
      <c r="R43" s="5"/>
      <c r="S43" s="5"/>
      <c r="T43" s="5"/>
      <c r="U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225" customFormat="1" x14ac:dyDescent="0.25">
      <c r="A44" s="143">
        <v>1.1100000000000001</v>
      </c>
      <c r="B44" s="5" t="s">
        <v>40</v>
      </c>
      <c r="C44" s="5" t="s">
        <v>41</v>
      </c>
      <c r="D44" s="167" t="s">
        <v>70</v>
      </c>
      <c r="E44" s="5" t="s">
        <v>71</v>
      </c>
      <c r="F44" s="5"/>
      <c r="G44" s="5" t="s">
        <v>72</v>
      </c>
      <c r="H44" s="5" t="s">
        <v>64</v>
      </c>
      <c r="I44" s="144" t="s">
        <v>65</v>
      </c>
      <c r="J44" s="5"/>
      <c r="K44" s="5" t="s">
        <v>66</v>
      </c>
      <c r="L44" s="167">
        <v>1</v>
      </c>
      <c r="M44" s="5">
        <v>0</v>
      </c>
      <c r="N44" s="124">
        <v>1</v>
      </c>
      <c r="O44" s="5">
        <v>0</v>
      </c>
      <c r="P44" s="5">
        <v>1</v>
      </c>
      <c r="Q44" s="5">
        <v>1</v>
      </c>
      <c r="R44" s="5"/>
      <c r="S44" s="5"/>
      <c r="T44" s="5"/>
      <c r="U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225" customFormat="1" x14ac:dyDescent="0.25">
      <c r="A45" s="143">
        <v>1.1100000000000001</v>
      </c>
      <c r="B45" s="5" t="s">
        <v>40</v>
      </c>
      <c r="C45" s="5" t="s">
        <v>41</v>
      </c>
      <c r="D45" s="167" t="s">
        <v>385</v>
      </c>
      <c r="E45" s="5" t="s">
        <v>386</v>
      </c>
      <c r="F45" s="5"/>
      <c r="G45" s="5" t="s">
        <v>387</v>
      </c>
      <c r="H45" s="5" t="s">
        <v>378</v>
      </c>
      <c r="I45" s="144" t="s">
        <v>65</v>
      </c>
      <c r="J45" s="5"/>
      <c r="K45" s="5" t="s">
        <v>66</v>
      </c>
      <c r="L45" s="167">
        <v>1</v>
      </c>
      <c r="M45" s="5">
        <v>0</v>
      </c>
      <c r="N45" s="124">
        <v>1</v>
      </c>
      <c r="O45" s="5">
        <v>0</v>
      </c>
      <c r="P45" s="5">
        <v>1</v>
      </c>
      <c r="Q45" s="5"/>
      <c r="R45" s="5">
        <v>1</v>
      </c>
      <c r="S45" s="5"/>
      <c r="T45" s="5"/>
      <c r="U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225" customFormat="1" x14ac:dyDescent="0.25">
      <c r="A46" s="143">
        <v>1.1100000000000001</v>
      </c>
      <c r="B46" s="5" t="s">
        <v>40</v>
      </c>
      <c r="C46" s="5" t="s">
        <v>41</v>
      </c>
      <c r="D46" s="167" t="s">
        <v>606</v>
      </c>
      <c r="E46" s="5" t="s">
        <v>607</v>
      </c>
      <c r="F46" s="5"/>
      <c r="G46" s="5" t="s">
        <v>608</v>
      </c>
      <c r="H46" s="5" t="s">
        <v>593</v>
      </c>
      <c r="I46" s="144" t="s">
        <v>65</v>
      </c>
      <c r="J46" s="5"/>
      <c r="K46" s="5" t="s">
        <v>522</v>
      </c>
      <c r="L46" s="167">
        <v>1</v>
      </c>
      <c r="M46" s="5">
        <v>0</v>
      </c>
      <c r="N46" s="124">
        <v>1</v>
      </c>
      <c r="O46" s="5">
        <v>0</v>
      </c>
      <c r="P46" s="5">
        <v>1</v>
      </c>
      <c r="Q46" s="5"/>
      <c r="R46" s="5"/>
      <c r="S46" s="5">
        <v>1</v>
      </c>
      <c r="T46" s="5"/>
      <c r="U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225" customFormat="1" x14ac:dyDescent="0.25">
      <c r="A47" s="143">
        <v>1.1100000000000001</v>
      </c>
      <c r="B47" s="5" t="s">
        <v>40</v>
      </c>
      <c r="C47" s="5" t="s">
        <v>41</v>
      </c>
      <c r="D47" s="167" t="s">
        <v>2494</v>
      </c>
      <c r="E47" s="5" t="s">
        <v>2568</v>
      </c>
      <c r="F47" s="5"/>
      <c r="G47" s="5" t="s">
        <v>2641</v>
      </c>
      <c r="H47" s="5" t="s">
        <v>593</v>
      </c>
      <c r="I47" s="144" t="s">
        <v>65</v>
      </c>
      <c r="J47" s="5"/>
      <c r="K47" s="5" t="s">
        <v>522</v>
      </c>
      <c r="L47" s="167">
        <v>1</v>
      </c>
      <c r="M47" s="5">
        <v>0</v>
      </c>
      <c r="N47" s="124">
        <v>1</v>
      </c>
      <c r="O47" s="5">
        <v>0</v>
      </c>
      <c r="P47" s="5">
        <v>1</v>
      </c>
      <c r="Q47" s="5"/>
      <c r="R47" s="5"/>
      <c r="S47" s="5"/>
      <c r="T47" s="5"/>
      <c r="U47" s="5">
        <v>1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225" customFormat="1" x14ac:dyDescent="0.25">
      <c r="A48" s="143">
        <v>1.1100000000000001</v>
      </c>
      <c r="B48" s="5" t="s">
        <v>40</v>
      </c>
      <c r="C48" s="5" t="s">
        <v>41</v>
      </c>
      <c r="D48" s="167" t="s">
        <v>718</v>
      </c>
      <c r="E48" s="5" t="s">
        <v>719</v>
      </c>
      <c r="F48" s="5"/>
      <c r="G48" s="5" t="s">
        <v>720</v>
      </c>
      <c r="H48" s="5" t="s">
        <v>714</v>
      </c>
      <c r="I48" s="144" t="s">
        <v>65</v>
      </c>
      <c r="J48" s="5"/>
      <c r="K48" s="5" t="s">
        <v>66</v>
      </c>
      <c r="L48" s="167">
        <v>1</v>
      </c>
      <c r="M48" s="5">
        <v>1</v>
      </c>
      <c r="N48" s="124">
        <v>0</v>
      </c>
      <c r="O48" s="5">
        <v>0</v>
      </c>
      <c r="P48" s="5">
        <v>-1</v>
      </c>
      <c r="Q48" s="5">
        <v>-1</v>
      </c>
      <c r="R48" s="5"/>
      <c r="S48" s="5"/>
      <c r="T48" s="5"/>
      <c r="U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225" customFormat="1" x14ac:dyDescent="0.25">
      <c r="A49" s="143">
        <v>1.1100000000000001</v>
      </c>
      <c r="B49" s="5" t="s">
        <v>40</v>
      </c>
      <c r="C49" s="5" t="s">
        <v>41</v>
      </c>
      <c r="D49" s="167" t="s">
        <v>1167</v>
      </c>
      <c r="E49" s="5" t="s">
        <v>1168</v>
      </c>
      <c r="F49" s="5"/>
      <c r="G49" s="5" t="s">
        <v>1169</v>
      </c>
      <c r="H49" s="5" t="s">
        <v>378</v>
      </c>
      <c r="I49" s="144" t="s">
        <v>65</v>
      </c>
      <c r="J49" s="5"/>
      <c r="K49" s="5" t="s">
        <v>66</v>
      </c>
      <c r="L49" s="167">
        <v>1</v>
      </c>
      <c r="M49" s="5">
        <v>0</v>
      </c>
      <c r="N49" s="124">
        <v>1</v>
      </c>
      <c r="O49" s="5">
        <v>0</v>
      </c>
      <c r="P49" s="5">
        <v>1</v>
      </c>
      <c r="Q49" s="5"/>
      <c r="R49" s="5"/>
      <c r="S49" s="5"/>
      <c r="T49" s="5"/>
      <c r="U49" s="5">
        <v>1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225" customFormat="1" x14ac:dyDescent="0.25">
      <c r="A50" s="143">
        <v>1.1100000000000001</v>
      </c>
      <c r="B50" s="5" t="s">
        <v>40</v>
      </c>
      <c r="C50" s="5" t="s">
        <v>41</v>
      </c>
      <c r="D50" s="167" t="s">
        <v>73</v>
      </c>
      <c r="E50" s="5" t="s">
        <v>74</v>
      </c>
      <c r="F50" s="5"/>
      <c r="G50" s="5" t="s">
        <v>75</v>
      </c>
      <c r="H50" s="5" t="s">
        <v>64</v>
      </c>
      <c r="I50" s="144" t="s">
        <v>65</v>
      </c>
      <c r="J50" s="5"/>
      <c r="K50" s="5" t="s">
        <v>66</v>
      </c>
      <c r="L50" s="167">
        <v>1</v>
      </c>
      <c r="M50" s="5">
        <v>0</v>
      </c>
      <c r="N50" s="124">
        <v>1</v>
      </c>
      <c r="O50" s="5">
        <v>0</v>
      </c>
      <c r="P50" s="5">
        <v>1</v>
      </c>
      <c r="Q50" s="5"/>
      <c r="R50" s="5"/>
      <c r="S50" s="5">
        <v>1</v>
      </c>
      <c r="T50" s="5"/>
      <c r="U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s="225" customFormat="1" x14ac:dyDescent="0.25">
      <c r="A51" s="143">
        <v>1.1100000000000001</v>
      </c>
      <c r="B51" s="5" t="s">
        <v>44</v>
      </c>
      <c r="C51" s="5" t="s">
        <v>41</v>
      </c>
      <c r="D51" s="167" t="s">
        <v>365</v>
      </c>
      <c r="E51" s="5" t="s">
        <v>366</v>
      </c>
      <c r="F51" s="5"/>
      <c r="G51" s="5" t="s">
        <v>367</v>
      </c>
      <c r="H51" s="5" t="s">
        <v>257</v>
      </c>
      <c r="I51" s="144" t="s">
        <v>65</v>
      </c>
      <c r="J51" s="5"/>
      <c r="K51" s="5" t="s">
        <v>66</v>
      </c>
      <c r="L51" s="167">
        <v>1</v>
      </c>
      <c r="M51" s="5">
        <v>0</v>
      </c>
      <c r="N51" s="124">
        <v>1</v>
      </c>
      <c r="O51" s="5">
        <v>0</v>
      </c>
      <c r="P51" s="5">
        <v>1</v>
      </c>
      <c r="Q51" s="5"/>
      <c r="R51" s="5"/>
      <c r="S51" s="5"/>
      <c r="T51" s="5">
        <v>1</v>
      </c>
      <c r="U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s="225" customFormat="1" x14ac:dyDescent="0.25">
      <c r="A52" s="143">
        <v>1.1100000000000001</v>
      </c>
      <c r="B52" s="5" t="s">
        <v>40</v>
      </c>
      <c r="C52" s="5" t="s">
        <v>41</v>
      </c>
      <c r="D52" s="167" t="s">
        <v>483</v>
      </c>
      <c r="E52" s="5" t="s">
        <v>484</v>
      </c>
      <c r="F52" s="5"/>
      <c r="G52" s="5" t="s">
        <v>485</v>
      </c>
      <c r="H52" s="5" t="s">
        <v>378</v>
      </c>
      <c r="I52" s="144" t="s">
        <v>65</v>
      </c>
      <c r="J52" s="5"/>
      <c r="K52" s="5" t="s">
        <v>66</v>
      </c>
      <c r="L52" s="167">
        <v>2</v>
      </c>
      <c r="M52" s="5">
        <v>0</v>
      </c>
      <c r="N52" s="124">
        <v>2</v>
      </c>
      <c r="O52" s="5">
        <v>0</v>
      </c>
      <c r="P52" s="5">
        <v>2</v>
      </c>
      <c r="Q52" s="5"/>
      <c r="R52" s="5"/>
      <c r="S52" s="5"/>
      <c r="T52" s="5">
        <v>2</v>
      </c>
      <c r="U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s="225" customFormat="1" x14ac:dyDescent="0.25">
      <c r="A53" s="143">
        <v>1.1100000000000001</v>
      </c>
      <c r="B53" s="5" t="s">
        <v>40</v>
      </c>
      <c r="C53" s="5" t="s">
        <v>41</v>
      </c>
      <c r="D53" s="167" t="s">
        <v>554</v>
      </c>
      <c r="E53" s="5" t="s">
        <v>555</v>
      </c>
      <c r="F53" s="5"/>
      <c r="G53" s="5" t="s">
        <v>556</v>
      </c>
      <c r="H53" s="5" t="s">
        <v>550</v>
      </c>
      <c r="I53" s="144" t="s">
        <v>65</v>
      </c>
      <c r="J53" s="5"/>
      <c r="K53" s="5" t="s">
        <v>496</v>
      </c>
      <c r="L53" s="167">
        <v>3</v>
      </c>
      <c r="M53" s="5">
        <v>0</v>
      </c>
      <c r="N53" s="124">
        <v>3</v>
      </c>
      <c r="O53" s="5">
        <v>0</v>
      </c>
      <c r="P53" s="5">
        <v>3</v>
      </c>
      <c r="Q53" s="5">
        <v>3</v>
      </c>
      <c r="R53" s="5"/>
      <c r="S53" s="5"/>
      <c r="T53" s="5"/>
      <c r="U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225" customFormat="1" x14ac:dyDescent="0.25">
      <c r="A54" s="143">
        <v>1.1100000000000001</v>
      </c>
      <c r="B54" s="5" t="s">
        <v>40</v>
      </c>
      <c r="C54" s="5" t="s">
        <v>41</v>
      </c>
      <c r="D54" s="167" t="s">
        <v>492</v>
      </c>
      <c r="E54" s="5" t="s">
        <v>493</v>
      </c>
      <c r="F54" s="5"/>
      <c r="G54" s="5" t="s">
        <v>494</v>
      </c>
      <c r="H54" s="5" t="s">
        <v>495</v>
      </c>
      <c r="I54" s="144" t="s">
        <v>65</v>
      </c>
      <c r="J54" s="5"/>
      <c r="K54" s="5" t="s">
        <v>496</v>
      </c>
      <c r="L54" s="167">
        <v>1</v>
      </c>
      <c r="M54" s="5">
        <v>0</v>
      </c>
      <c r="N54" s="124">
        <v>1</v>
      </c>
      <c r="O54" s="5">
        <v>0</v>
      </c>
      <c r="P54" s="5">
        <v>1</v>
      </c>
      <c r="Q54" s="5">
        <v>1</v>
      </c>
      <c r="R54" s="5"/>
      <c r="S54" s="5"/>
      <c r="T54" s="5"/>
      <c r="U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225" customFormat="1" x14ac:dyDescent="0.25">
      <c r="A55" s="143">
        <v>1.1100000000000001</v>
      </c>
      <c r="B55" s="5" t="s">
        <v>40</v>
      </c>
      <c r="C55" s="5" t="s">
        <v>41</v>
      </c>
      <c r="D55" s="167" t="s">
        <v>609</v>
      </c>
      <c r="E55" s="5" t="s">
        <v>610</v>
      </c>
      <c r="F55" s="5"/>
      <c r="G55" s="5" t="s">
        <v>611</v>
      </c>
      <c r="H55" s="5" t="s">
        <v>593</v>
      </c>
      <c r="I55" s="144" t="s">
        <v>65</v>
      </c>
      <c r="J55" s="5"/>
      <c r="K55" s="5" t="s">
        <v>522</v>
      </c>
      <c r="L55" s="167">
        <v>2</v>
      </c>
      <c r="M55" s="5">
        <v>1</v>
      </c>
      <c r="N55" s="124">
        <v>1</v>
      </c>
      <c r="O55" s="5">
        <v>0</v>
      </c>
      <c r="P55" s="5">
        <v>1</v>
      </c>
      <c r="Q55" s="5">
        <v>1</v>
      </c>
      <c r="R55" s="5"/>
      <c r="S55" s="5"/>
      <c r="T55" s="5"/>
      <c r="U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225" customFormat="1" x14ac:dyDescent="0.25">
      <c r="A56" s="143">
        <v>1.1100000000000001</v>
      </c>
      <c r="B56" s="5" t="s">
        <v>40</v>
      </c>
      <c r="C56" s="5" t="s">
        <v>41</v>
      </c>
      <c r="D56" s="167" t="s">
        <v>612</v>
      </c>
      <c r="E56" s="5" t="s">
        <v>613</v>
      </c>
      <c r="F56" s="5"/>
      <c r="G56" s="5" t="s">
        <v>614</v>
      </c>
      <c r="H56" s="5" t="s">
        <v>593</v>
      </c>
      <c r="I56" s="144" t="s">
        <v>65</v>
      </c>
      <c r="J56" s="5"/>
      <c r="K56" s="5" t="s">
        <v>522</v>
      </c>
      <c r="L56" s="167">
        <v>1</v>
      </c>
      <c r="M56" s="5">
        <v>0</v>
      </c>
      <c r="N56" s="124">
        <v>1</v>
      </c>
      <c r="O56" s="5">
        <v>0</v>
      </c>
      <c r="P56" s="5">
        <v>1</v>
      </c>
      <c r="Q56" s="5"/>
      <c r="R56" s="5">
        <v>1</v>
      </c>
      <c r="S56" s="5"/>
      <c r="T56" s="5"/>
      <c r="U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225" customFormat="1" x14ac:dyDescent="0.25">
      <c r="A57" s="143">
        <v>1.1100000000000001</v>
      </c>
      <c r="B57" s="5" t="s">
        <v>40</v>
      </c>
      <c r="C57" s="5" t="s">
        <v>41</v>
      </c>
      <c r="D57" s="167" t="s">
        <v>612</v>
      </c>
      <c r="E57" s="5" t="s">
        <v>2564</v>
      </c>
      <c r="F57" s="5"/>
      <c r="G57" s="5" t="s">
        <v>614</v>
      </c>
      <c r="H57" s="5" t="s">
        <v>593</v>
      </c>
      <c r="I57" s="144" t="s">
        <v>65</v>
      </c>
      <c r="J57" s="5"/>
      <c r="K57" s="5" t="s">
        <v>522</v>
      </c>
      <c r="L57" s="167">
        <v>1</v>
      </c>
      <c r="M57" s="5">
        <v>0</v>
      </c>
      <c r="N57" s="124">
        <v>1</v>
      </c>
      <c r="O57" s="5">
        <v>2</v>
      </c>
      <c r="P57" s="5">
        <v>1</v>
      </c>
      <c r="Q57" s="5"/>
      <c r="R57" s="5"/>
      <c r="S57" s="5"/>
      <c r="T57" s="5"/>
      <c r="U57" s="5">
        <v>1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225" customFormat="1" x14ac:dyDescent="0.25">
      <c r="A58" s="143">
        <v>1.1100000000000001</v>
      </c>
      <c r="B58" s="5" t="s">
        <v>40</v>
      </c>
      <c r="C58" s="5" t="s">
        <v>41</v>
      </c>
      <c r="D58" s="167" t="s">
        <v>388</v>
      </c>
      <c r="E58" s="5" t="s">
        <v>389</v>
      </c>
      <c r="F58" s="5"/>
      <c r="G58" s="5" t="s">
        <v>390</v>
      </c>
      <c r="H58" s="5" t="s">
        <v>378</v>
      </c>
      <c r="I58" s="144" t="s">
        <v>65</v>
      </c>
      <c r="J58" s="5"/>
      <c r="K58" s="5" t="s">
        <v>66</v>
      </c>
      <c r="L58" s="167">
        <v>0</v>
      </c>
      <c r="M58" s="5">
        <v>1</v>
      </c>
      <c r="N58" s="124">
        <v>-1</v>
      </c>
      <c r="O58" s="5">
        <v>0</v>
      </c>
      <c r="P58" s="5">
        <v>-1</v>
      </c>
      <c r="Q58" s="5"/>
      <c r="R58" s="5">
        <v>-1</v>
      </c>
      <c r="S58" s="5"/>
      <c r="T58" s="5"/>
      <c r="U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225" customFormat="1" x14ac:dyDescent="0.25">
      <c r="A59" s="143">
        <v>1.1100000000000001</v>
      </c>
      <c r="B59" s="5" t="s">
        <v>44</v>
      </c>
      <c r="C59" s="5" t="s">
        <v>41</v>
      </c>
      <c r="D59" s="167" t="s">
        <v>1116</v>
      </c>
      <c r="E59" s="5" t="s">
        <v>1117</v>
      </c>
      <c r="F59" s="5"/>
      <c r="G59" s="5" t="s">
        <v>1118</v>
      </c>
      <c r="H59" s="5" t="s">
        <v>187</v>
      </c>
      <c r="I59" s="144" t="s">
        <v>65</v>
      </c>
      <c r="J59" s="5"/>
      <c r="K59" s="5" t="s">
        <v>126</v>
      </c>
      <c r="L59" s="167">
        <v>3</v>
      </c>
      <c r="M59" s="5">
        <v>0</v>
      </c>
      <c r="N59" s="124">
        <v>3</v>
      </c>
      <c r="O59" s="5">
        <v>0</v>
      </c>
      <c r="P59" s="5">
        <v>3</v>
      </c>
      <c r="Q59" s="5"/>
      <c r="R59" s="5"/>
      <c r="S59" s="5"/>
      <c r="T59" s="5"/>
      <c r="U59" s="5">
        <v>3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225" customFormat="1" x14ac:dyDescent="0.25">
      <c r="A60" s="143">
        <v>1.1100000000000001</v>
      </c>
      <c r="B60" s="5" t="s">
        <v>40</v>
      </c>
      <c r="C60" s="5" t="s">
        <v>41</v>
      </c>
      <c r="D60" s="167" t="s">
        <v>76</v>
      </c>
      <c r="E60" s="5" t="s">
        <v>77</v>
      </c>
      <c r="F60" s="5"/>
      <c r="G60" s="5" t="s">
        <v>78</v>
      </c>
      <c r="H60" s="5" t="s">
        <v>64</v>
      </c>
      <c r="I60" s="144" t="s">
        <v>65</v>
      </c>
      <c r="J60" s="5"/>
      <c r="K60" s="5" t="s">
        <v>66</v>
      </c>
      <c r="L60" s="167">
        <v>2</v>
      </c>
      <c r="M60" s="5">
        <v>1</v>
      </c>
      <c r="N60" s="124">
        <v>1</v>
      </c>
      <c r="O60" s="5">
        <v>0</v>
      </c>
      <c r="P60" s="5">
        <v>1</v>
      </c>
      <c r="Q60" s="5"/>
      <c r="R60" s="5"/>
      <c r="S60" s="5">
        <v>1</v>
      </c>
      <c r="T60" s="5"/>
      <c r="U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225" customFormat="1" x14ac:dyDescent="0.25">
      <c r="A61" s="143">
        <v>1.1100000000000001</v>
      </c>
      <c r="B61" s="5" t="s">
        <v>40</v>
      </c>
      <c r="C61" s="5" t="s">
        <v>41</v>
      </c>
      <c r="D61" s="167" t="s">
        <v>1005</v>
      </c>
      <c r="E61" s="5" t="s">
        <v>2443</v>
      </c>
      <c r="F61" s="5"/>
      <c r="G61" s="5" t="s">
        <v>1006</v>
      </c>
      <c r="H61" s="5" t="s">
        <v>694</v>
      </c>
      <c r="I61" s="144" t="s">
        <v>65</v>
      </c>
      <c r="J61" s="5"/>
      <c r="K61" s="5" t="s">
        <v>183</v>
      </c>
      <c r="L61" s="167">
        <v>2</v>
      </c>
      <c r="M61" s="5">
        <v>1</v>
      </c>
      <c r="N61" s="124">
        <v>1</v>
      </c>
      <c r="O61" s="5">
        <v>0</v>
      </c>
      <c r="P61" s="5">
        <v>1</v>
      </c>
      <c r="Q61" s="5"/>
      <c r="R61" s="5"/>
      <c r="S61" s="5"/>
      <c r="T61" s="5"/>
      <c r="U61" s="5">
        <v>1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225" customFormat="1" x14ac:dyDescent="0.25">
      <c r="A62" s="143">
        <v>1.1100000000000001</v>
      </c>
      <c r="B62" s="5" t="s">
        <v>40</v>
      </c>
      <c r="C62" s="5" t="s">
        <v>41</v>
      </c>
      <c r="D62" s="167" t="s">
        <v>224</v>
      </c>
      <c r="E62" s="5" t="s">
        <v>225</v>
      </c>
      <c r="F62" s="5"/>
      <c r="G62" s="5" t="s">
        <v>226</v>
      </c>
      <c r="H62" s="5" t="s">
        <v>187</v>
      </c>
      <c r="I62" s="144" t="s">
        <v>65</v>
      </c>
      <c r="J62" s="5"/>
      <c r="K62" s="5" t="s">
        <v>126</v>
      </c>
      <c r="L62" s="167">
        <v>1</v>
      </c>
      <c r="M62" s="5">
        <v>0</v>
      </c>
      <c r="N62" s="124">
        <v>1</v>
      </c>
      <c r="O62" s="5">
        <v>0</v>
      </c>
      <c r="P62" s="5">
        <v>1</v>
      </c>
      <c r="Q62" s="5"/>
      <c r="R62" s="5"/>
      <c r="S62" s="5"/>
      <c r="T62" s="5">
        <v>1</v>
      </c>
      <c r="U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225" customFormat="1" x14ac:dyDescent="0.25">
      <c r="A63" s="143">
        <v>1.1100000000000001</v>
      </c>
      <c r="B63" s="5" t="s">
        <v>40</v>
      </c>
      <c r="C63" s="5" t="s">
        <v>41</v>
      </c>
      <c r="D63" s="167" t="s">
        <v>273</v>
      </c>
      <c r="E63" s="5" t="s">
        <v>274</v>
      </c>
      <c r="F63" s="5"/>
      <c r="G63" s="5" t="s">
        <v>275</v>
      </c>
      <c r="H63" s="5" t="s">
        <v>257</v>
      </c>
      <c r="I63" s="144" t="s">
        <v>65</v>
      </c>
      <c r="J63" s="5"/>
      <c r="K63" s="5" t="s">
        <v>66</v>
      </c>
      <c r="L63" s="167">
        <v>4</v>
      </c>
      <c r="M63" s="5">
        <v>0</v>
      </c>
      <c r="N63" s="124">
        <v>4</v>
      </c>
      <c r="O63" s="5">
        <v>0</v>
      </c>
      <c r="P63" s="5">
        <v>4</v>
      </c>
      <c r="Q63" s="5">
        <v>4</v>
      </c>
      <c r="R63" s="5"/>
      <c r="S63" s="5"/>
      <c r="T63" s="5"/>
      <c r="U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225" customFormat="1" x14ac:dyDescent="0.25">
      <c r="A64" s="143">
        <v>1.1100000000000001</v>
      </c>
      <c r="B64" s="5" t="s">
        <v>44</v>
      </c>
      <c r="C64" s="5" t="s">
        <v>41</v>
      </c>
      <c r="D64" s="167" t="s">
        <v>648</v>
      </c>
      <c r="E64" s="5" t="s">
        <v>649</v>
      </c>
      <c r="F64" s="5"/>
      <c r="G64" s="5" t="s">
        <v>650</v>
      </c>
      <c r="H64" s="5" t="s">
        <v>593</v>
      </c>
      <c r="I64" s="144" t="s">
        <v>65</v>
      </c>
      <c r="J64" s="5"/>
      <c r="K64" s="5" t="s">
        <v>522</v>
      </c>
      <c r="L64" s="167">
        <v>2</v>
      </c>
      <c r="M64" s="5">
        <v>0</v>
      </c>
      <c r="N64" s="124">
        <v>2</v>
      </c>
      <c r="O64" s="5">
        <v>0</v>
      </c>
      <c r="P64" s="5">
        <v>2</v>
      </c>
      <c r="Q64" s="5"/>
      <c r="R64" s="5"/>
      <c r="S64" s="5"/>
      <c r="T64" s="5">
        <v>2</v>
      </c>
      <c r="U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225" customFormat="1" x14ac:dyDescent="0.25">
      <c r="A65" s="143">
        <v>1.1100000000000001</v>
      </c>
      <c r="B65" s="5" t="s">
        <v>40</v>
      </c>
      <c r="C65" s="5" t="s">
        <v>41</v>
      </c>
      <c r="D65" s="167" t="s">
        <v>391</v>
      </c>
      <c r="E65" s="5" t="s">
        <v>392</v>
      </c>
      <c r="F65" s="5"/>
      <c r="G65" s="5" t="s">
        <v>393</v>
      </c>
      <c r="H65" s="5" t="s">
        <v>378</v>
      </c>
      <c r="I65" s="144" t="s">
        <v>65</v>
      </c>
      <c r="J65" s="5"/>
      <c r="K65" s="5" t="s">
        <v>66</v>
      </c>
      <c r="L65" s="167">
        <v>1</v>
      </c>
      <c r="M65" s="5">
        <v>0</v>
      </c>
      <c r="N65" s="124">
        <v>1</v>
      </c>
      <c r="O65" s="5">
        <v>0</v>
      </c>
      <c r="P65" s="5">
        <v>2</v>
      </c>
      <c r="Q65" s="5"/>
      <c r="R65" s="5">
        <v>1</v>
      </c>
      <c r="S65" s="5">
        <v>1</v>
      </c>
      <c r="T65" s="5"/>
      <c r="U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s="225" customFormat="1" x14ac:dyDescent="0.25">
      <c r="A66" s="143">
        <v>1.1100000000000001</v>
      </c>
      <c r="B66" s="5" t="s">
        <v>40</v>
      </c>
      <c r="C66" s="5" t="s">
        <v>41</v>
      </c>
      <c r="D66" s="167" t="s">
        <v>1018</v>
      </c>
      <c r="E66" s="5" t="s">
        <v>50</v>
      </c>
      <c r="F66" s="5"/>
      <c r="G66" s="5" t="s">
        <v>1019</v>
      </c>
      <c r="H66" s="5" t="s">
        <v>714</v>
      </c>
      <c r="I66" s="144" t="s">
        <v>65</v>
      </c>
      <c r="J66" s="5"/>
      <c r="K66" s="5" t="s">
        <v>66</v>
      </c>
      <c r="L66" s="167">
        <v>1</v>
      </c>
      <c r="M66" s="5">
        <v>0</v>
      </c>
      <c r="N66" s="124">
        <v>1</v>
      </c>
      <c r="O66" s="5">
        <v>0</v>
      </c>
      <c r="P66" s="5">
        <v>1</v>
      </c>
      <c r="Q66" s="5"/>
      <c r="R66" s="5"/>
      <c r="S66" s="5"/>
      <c r="T66" s="5"/>
      <c r="U66" s="5">
        <v>1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s="225" customFormat="1" x14ac:dyDescent="0.25">
      <c r="A67" s="143">
        <v>1.1100000000000001</v>
      </c>
      <c r="B67" s="5" t="s">
        <v>40</v>
      </c>
      <c r="C67" s="5" t="s">
        <v>41</v>
      </c>
      <c r="D67" s="167" t="s">
        <v>279</v>
      </c>
      <c r="E67" s="5" t="s">
        <v>280</v>
      </c>
      <c r="F67" s="5"/>
      <c r="G67" s="5" t="s">
        <v>278</v>
      </c>
      <c r="H67" s="5" t="s">
        <v>257</v>
      </c>
      <c r="I67" s="144" t="s">
        <v>65</v>
      </c>
      <c r="J67" s="5"/>
      <c r="K67" s="5" t="s">
        <v>66</v>
      </c>
      <c r="L67" s="167">
        <v>1</v>
      </c>
      <c r="M67" s="5">
        <v>0</v>
      </c>
      <c r="N67" s="124">
        <v>1</v>
      </c>
      <c r="O67" s="5">
        <v>0</v>
      </c>
      <c r="P67" s="5">
        <v>1</v>
      </c>
      <c r="Q67" s="5"/>
      <c r="R67" s="5">
        <v>1</v>
      </c>
      <c r="S67" s="5"/>
      <c r="T67" s="5"/>
      <c r="U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s="225" customFormat="1" x14ac:dyDescent="0.25">
      <c r="A68" s="143">
        <v>1.1100000000000001</v>
      </c>
      <c r="B68" s="5" t="s">
        <v>40</v>
      </c>
      <c r="C68" s="5" t="s">
        <v>41</v>
      </c>
      <c r="D68" s="167" t="s">
        <v>276</v>
      </c>
      <c r="E68" s="5" t="s">
        <v>277</v>
      </c>
      <c r="F68" s="5"/>
      <c r="G68" s="5" t="s">
        <v>278</v>
      </c>
      <c r="H68" s="5" t="s">
        <v>257</v>
      </c>
      <c r="I68" s="144" t="s">
        <v>65</v>
      </c>
      <c r="J68" s="5"/>
      <c r="K68" s="5" t="s">
        <v>66</v>
      </c>
      <c r="L68" s="167">
        <v>2</v>
      </c>
      <c r="M68" s="5">
        <v>0</v>
      </c>
      <c r="N68" s="124">
        <v>2</v>
      </c>
      <c r="O68" s="5">
        <v>0</v>
      </c>
      <c r="P68" s="5">
        <v>2</v>
      </c>
      <c r="Q68" s="5"/>
      <c r="R68" s="5">
        <v>2</v>
      </c>
      <c r="S68" s="5"/>
      <c r="T68" s="5"/>
      <c r="U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s="225" customFormat="1" x14ac:dyDescent="0.25">
      <c r="A69" s="143">
        <v>1.1100000000000001</v>
      </c>
      <c r="B69" s="5" t="s">
        <v>40</v>
      </c>
      <c r="C69" s="5" t="s">
        <v>41</v>
      </c>
      <c r="D69" s="167" t="s">
        <v>988</v>
      </c>
      <c r="E69" s="5" t="s">
        <v>989</v>
      </c>
      <c r="F69" s="5"/>
      <c r="G69" s="5" t="s">
        <v>990</v>
      </c>
      <c r="H69" s="5" t="s">
        <v>593</v>
      </c>
      <c r="I69" s="144" t="s">
        <v>65</v>
      </c>
      <c r="J69" s="5"/>
      <c r="K69" s="5" t="s">
        <v>522</v>
      </c>
      <c r="L69" s="167">
        <v>2</v>
      </c>
      <c r="M69" s="5">
        <v>1</v>
      </c>
      <c r="N69" s="124">
        <v>1</v>
      </c>
      <c r="O69" s="5">
        <v>0</v>
      </c>
      <c r="P69" s="5">
        <v>1</v>
      </c>
      <c r="Q69" s="5"/>
      <c r="R69" s="5"/>
      <c r="S69" s="5"/>
      <c r="T69" s="5"/>
      <c r="U69" s="5">
        <v>1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225" customFormat="1" x14ac:dyDescent="0.25">
      <c r="A70" s="143">
        <v>1.1100000000000001</v>
      </c>
      <c r="B70" s="5" t="s">
        <v>44</v>
      </c>
      <c r="C70" s="5" t="s">
        <v>41</v>
      </c>
      <c r="D70" s="167" t="s">
        <v>1095</v>
      </c>
      <c r="E70" s="5" t="s">
        <v>1096</v>
      </c>
      <c r="F70" s="5"/>
      <c r="G70" s="5" t="s">
        <v>1097</v>
      </c>
      <c r="H70" s="5" t="s">
        <v>187</v>
      </c>
      <c r="I70" s="144" t="s">
        <v>65</v>
      </c>
      <c r="J70" s="5"/>
      <c r="K70" s="5" t="s">
        <v>126</v>
      </c>
      <c r="L70" s="167">
        <v>1</v>
      </c>
      <c r="M70" s="5">
        <v>0</v>
      </c>
      <c r="N70" s="124">
        <v>1</v>
      </c>
      <c r="O70" s="5">
        <v>0</v>
      </c>
      <c r="P70" s="5">
        <v>1</v>
      </c>
      <c r="Q70" s="5"/>
      <c r="R70" s="5"/>
      <c r="S70" s="5"/>
      <c r="T70" s="5"/>
      <c r="U70" s="5">
        <v>1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s="225" customFormat="1" x14ac:dyDescent="0.25">
      <c r="A71" s="143">
        <v>1.1100000000000001</v>
      </c>
      <c r="B71" s="5" t="s">
        <v>40</v>
      </c>
      <c r="C71" s="5" t="s">
        <v>41</v>
      </c>
      <c r="D71" s="167" t="s">
        <v>1026</v>
      </c>
      <c r="E71" s="5" t="s">
        <v>1027</v>
      </c>
      <c r="F71" s="5"/>
      <c r="G71" s="5" t="s">
        <v>1028</v>
      </c>
      <c r="H71" s="5" t="s">
        <v>762</v>
      </c>
      <c r="I71" s="144" t="s">
        <v>65</v>
      </c>
      <c r="J71" s="5"/>
      <c r="K71" s="5" t="s">
        <v>183</v>
      </c>
      <c r="L71" s="167">
        <v>2</v>
      </c>
      <c r="M71" s="5">
        <v>0</v>
      </c>
      <c r="N71" s="124">
        <v>2</v>
      </c>
      <c r="O71" s="5">
        <v>0</v>
      </c>
      <c r="P71" s="5">
        <v>2</v>
      </c>
      <c r="Q71" s="5"/>
      <c r="R71" s="5"/>
      <c r="S71" s="5"/>
      <c r="T71" s="5"/>
      <c r="U71" s="5">
        <v>2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s="225" customFormat="1" x14ac:dyDescent="0.25">
      <c r="A72" s="143">
        <v>1.1100000000000001</v>
      </c>
      <c r="B72" s="5" t="s">
        <v>40</v>
      </c>
      <c r="C72" s="5" t="s">
        <v>41</v>
      </c>
      <c r="D72" s="167" t="s">
        <v>79</v>
      </c>
      <c r="E72" s="5" t="s">
        <v>80</v>
      </c>
      <c r="F72" s="5"/>
      <c r="G72" s="5" t="s">
        <v>81</v>
      </c>
      <c r="H72" s="5" t="s">
        <v>64</v>
      </c>
      <c r="I72" s="144" t="s">
        <v>65</v>
      </c>
      <c r="J72" s="5"/>
      <c r="K72" s="5" t="s">
        <v>66</v>
      </c>
      <c r="L72" s="167">
        <v>1</v>
      </c>
      <c r="M72" s="5">
        <v>0</v>
      </c>
      <c r="N72" s="124">
        <v>1</v>
      </c>
      <c r="O72" s="5">
        <v>0</v>
      </c>
      <c r="P72" s="5">
        <v>1</v>
      </c>
      <c r="Q72" s="5"/>
      <c r="R72" s="5">
        <v>1</v>
      </c>
      <c r="S72" s="5"/>
      <c r="T72" s="5"/>
      <c r="U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s="225" customFormat="1" x14ac:dyDescent="0.25">
      <c r="A73" s="143">
        <v>1.1100000000000001</v>
      </c>
      <c r="B73" s="5" t="s">
        <v>44</v>
      </c>
      <c r="C73" s="5" t="s">
        <v>41</v>
      </c>
      <c r="D73" s="167" t="s">
        <v>1066</v>
      </c>
      <c r="E73" s="5" t="s">
        <v>1067</v>
      </c>
      <c r="F73" s="5"/>
      <c r="G73" s="5" t="s">
        <v>1068</v>
      </c>
      <c r="H73" s="5" t="s">
        <v>125</v>
      </c>
      <c r="I73" s="144" t="s">
        <v>65</v>
      </c>
      <c r="J73" s="5"/>
      <c r="K73" s="5" t="s">
        <v>126</v>
      </c>
      <c r="L73" s="167">
        <v>1</v>
      </c>
      <c r="M73" s="5">
        <v>0</v>
      </c>
      <c r="N73" s="124">
        <v>1</v>
      </c>
      <c r="O73" s="5">
        <v>0</v>
      </c>
      <c r="P73" s="5">
        <v>1</v>
      </c>
      <c r="Q73" s="5"/>
      <c r="R73" s="5"/>
      <c r="S73" s="5"/>
      <c r="T73" s="5"/>
      <c r="U73" s="5">
        <v>1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s="225" customFormat="1" x14ac:dyDescent="0.25">
      <c r="A74" s="143">
        <v>1.1100000000000001</v>
      </c>
      <c r="B74" s="5" t="s">
        <v>40</v>
      </c>
      <c r="C74" s="5" t="s">
        <v>41</v>
      </c>
      <c r="D74" s="167" t="s">
        <v>394</v>
      </c>
      <c r="E74" s="5" t="s">
        <v>395</v>
      </c>
      <c r="F74" s="5"/>
      <c r="G74" s="5" t="s">
        <v>396</v>
      </c>
      <c r="H74" s="5" t="s">
        <v>378</v>
      </c>
      <c r="I74" s="144" t="s">
        <v>65</v>
      </c>
      <c r="J74" s="5"/>
      <c r="K74" s="5" t="s">
        <v>66</v>
      </c>
      <c r="L74" s="167">
        <v>1</v>
      </c>
      <c r="M74" s="5">
        <v>0</v>
      </c>
      <c r="N74" s="124">
        <v>1</v>
      </c>
      <c r="O74" s="5">
        <v>0</v>
      </c>
      <c r="P74" s="5">
        <v>1</v>
      </c>
      <c r="Q74" s="5"/>
      <c r="R74" s="5"/>
      <c r="S74" s="5">
        <v>1</v>
      </c>
      <c r="T74" s="5"/>
      <c r="U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s="225" customFormat="1" x14ac:dyDescent="0.25">
      <c r="A75" s="143">
        <v>1.1100000000000001</v>
      </c>
      <c r="B75" s="5" t="s">
        <v>40</v>
      </c>
      <c r="C75" s="5" t="s">
        <v>41</v>
      </c>
      <c r="D75" s="167" t="s">
        <v>397</v>
      </c>
      <c r="E75" s="5" t="s">
        <v>398</v>
      </c>
      <c r="F75" s="5"/>
      <c r="G75" s="5" t="s">
        <v>399</v>
      </c>
      <c r="H75" s="5" t="s">
        <v>378</v>
      </c>
      <c r="I75" s="144" t="s">
        <v>65</v>
      </c>
      <c r="J75" s="5"/>
      <c r="K75" s="5" t="s">
        <v>66</v>
      </c>
      <c r="L75" s="167">
        <v>1</v>
      </c>
      <c r="M75" s="5">
        <v>1</v>
      </c>
      <c r="N75" s="124">
        <v>0</v>
      </c>
      <c r="O75" s="5">
        <v>0</v>
      </c>
      <c r="P75" s="5">
        <v>1</v>
      </c>
      <c r="Q75" s="5"/>
      <c r="R75" s="5"/>
      <c r="S75" s="5">
        <v>1</v>
      </c>
      <c r="T75" s="5"/>
      <c r="U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225" customFormat="1" x14ac:dyDescent="0.25">
      <c r="A76" s="143">
        <v>1.1100000000000001</v>
      </c>
      <c r="B76" s="5" t="s">
        <v>40</v>
      </c>
      <c r="C76" s="5" t="s">
        <v>41</v>
      </c>
      <c r="D76" s="167" t="s">
        <v>932</v>
      </c>
      <c r="E76" s="5" t="s">
        <v>933</v>
      </c>
      <c r="F76" s="5"/>
      <c r="G76" s="5" t="s">
        <v>934</v>
      </c>
      <c r="H76" s="5" t="s">
        <v>378</v>
      </c>
      <c r="I76" s="144" t="s">
        <v>65</v>
      </c>
      <c r="J76" s="5"/>
      <c r="K76" s="5" t="s">
        <v>66</v>
      </c>
      <c r="L76" s="167">
        <v>1</v>
      </c>
      <c r="M76" s="5">
        <v>0</v>
      </c>
      <c r="N76" s="124">
        <v>1</v>
      </c>
      <c r="O76" s="5">
        <v>0</v>
      </c>
      <c r="P76" s="5">
        <v>1</v>
      </c>
      <c r="Q76" s="5"/>
      <c r="R76" s="5"/>
      <c r="S76" s="5"/>
      <c r="T76" s="5"/>
      <c r="U76" s="5">
        <v>1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s="225" customFormat="1" x14ac:dyDescent="0.25">
      <c r="A77" s="143">
        <v>1.1100000000000001</v>
      </c>
      <c r="B77" s="5" t="s">
        <v>44</v>
      </c>
      <c r="C77" s="5" t="s">
        <v>41</v>
      </c>
      <c r="D77" s="167" t="s">
        <v>867</v>
      </c>
      <c r="E77" s="5" t="s">
        <v>868</v>
      </c>
      <c r="F77" s="5"/>
      <c r="G77" s="5" t="s">
        <v>869</v>
      </c>
      <c r="H77" s="5" t="s">
        <v>64</v>
      </c>
      <c r="I77" s="144" t="s">
        <v>65</v>
      </c>
      <c r="J77" s="5"/>
      <c r="K77" s="5" t="s">
        <v>66</v>
      </c>
      <c r="L77" s="167">
        <v>2</v>
      </c>
      <c r="M77" s="5">
        <v>1</v>
      </c>
      <c r="N77" s="124">
        <v>1</v>
      </c>
      <c r="O77" s="5">
        <v>0</v>
      </c>
      <c r="P77" s="5">
        <v>1</v>
      </c>
      <c r="Q77" s="5"/>
      <c r="R77" s="5"/>
      <c r="S77" s="5"/>
      <c r="T77" s="5"/>
      <c r="U77" s="5">
        <v>1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s="225" customFormat="1" x14ac:dyDescent="0.25">
      <c r="A78" s="143">
        <v>1.1100000000000001</v>
      </c>
      <c r="B78" s="5" t="s">
        <v>40</v>
      </c>
      <c r="C78" s="5" t="s">
        <v>41</v>
      </c>
      <c r="D78" s="167" t="s">
        <v>721</v>
      </c>
      <c r="E78" s="5" t="s">
        <v>722</v>
      </c>
      <c r="F78" s="5"/>
      <c r="G78" s="5" t="s">
        <v>723</v>
      </c>
      <c r="H78" s="5" t="s">
        <v>714</v>
      </c>
      <c r="I78" s="144" t="s">
        <v>65</v>
      </c>
      <c r="J78" s="5"/>
      <c r="K78" s="5" t="s">
        <v>66</v>
      </c>
      <c r="L78" s="167">
        <v>1</v>
      </c>
      <c r="M78" s="5">
        <v>0</v>
      </c>
      <c r="N78" s="124">
        <v>1</v>
      </c>
      <c r="O78" s="5">
        <v>0</v>
      </c>
      <c r="P78" s="5">
        <v>1</v>
      </c>
      <c r="Q78" s="5"/>
      <c r="R78" s="5">
        <v>1</v>
      </c>
      <c r="S78" s="5"/>
      <c r="T78" s="5"/>
      <c r="U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s="225" customFormat="1" x14ac:dyDescent="0.25">
      <c r="A79" s="143">
        <v>1.1100000000000001</v>
      </c>
      <c r="B79" s="5" t="s">
        <v>44</v>
      </c>
      <c r="C79" s="5" t="s">
        <v>41</v>
      </c>
      <c r="D79" s="167" t="s">
        <v>823</v>
      </c>
      <c r="E79" s="5" t="s">
        <v>824</v>
      </c>
      <c r="F79" s="5"/>
      <c r="G79" s="5" t="s">
        <v>825</v>
      </c>
      <c r="H79" s="5" t="s">
        <v>762</v>
      </c>
      <c r="I79" s="144" t="s">
        <v>65</v>
      </c>
      <c r="J79" s="5"/>
      <c r="K79" s="5" t="s">
        <v>183</v>
      </c>
      <c r="L79" s="167">
        <v>4</v>
      </c>
      <c r="M79" s="5">
        <v>0</v>
      </c>
      <c r="N79" s="124">
        <v>4</v>
      </c>
      <c r="O79" s="5">
        <v>0</v>
      </c>
      <c r="P79" s="5">
        <v>4</v>
      </c>
      <c r="Q79" s="5"/>
      <c r="R79" s="5"/>
      <c r="S79" s="5"/>
      <c r="T79" s="5">
        <v>4</v>
      </c>
      <c r="U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s="225" customFormat="1" x14ac:dyDescent="0.25">
      <c r="A80" s="143">
        <v>1.1100000000000001</v>
      </c>
      <c r="B80" s="5" t="s">
        <v>44</v>
      </c>
      <c r="C80" s="5" t="s">
        <v>41</v>
      </c>
      <c r="D80" s="167" t="s">
        <v>1205</v>
      </c>
      <c r="E80" s="5" t="s">
        <v>2441</v>
      </c>
      <c r="F80" s="5"/>
      <c r="G80" s="5" t="s">
        <v>1206</v>
      </c>
      <c r="H80" s="5" t="s">
        <v>495</v>
      </c>
      <c r="I80" s="144" t="s">
        <v>65</v>
      </c>
      <c r="J80" s="5"/>
      <c r="K80" s="5" t="s">
        <v>496</v>
      </c>
      <c r="L80" s="167">
        <v>1</v>
      </c>
      <c r="M80" s="5">
        <v>0</v>
      </c>
      <c r="N80" s="124">
        <v>1</v>
      </c>
      <c r="O80" s="5">
        <v>0</v>
      </c>
      <c r="P80" s="5">
        <v>1</v>
      </c>
      <c r="Q80" s="5"/>
      <c r="R80" s="5"/>
      <c r="S80" s="5"/>
      <c r="T80" s="5"/>
      <c r="U80" s="5">
        <v>1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s="225" customFormat="1" x14ac:dyDescent="0.25">
      <c r="A81" s="143">
        <v>1.1100000000000001</v>
      </c>
      <c r="B81" s="5" t="s">
        <v>40</v>
      </c>
      <c r="C81" s="5" t="s">
        <v>41</v>
      </c>
      <c r="D81" s="167" t="s">
        <v>615</v>
      </c>
      <c r="E81" s="5" t="s">
        <v>616</v>
      </c>
      <c r="F81" s="5"/>
      <c r="G81" s="5" t="s">
        <v>617</v>
      </c>
      <c r="H81" s="5" t="s">
        <v>593</v>
      </c>
      <c r="I81" s="144" t="s">
        <v>65</v>
      </c>
      <c r="J81" s="5"/>
      <c r="K81" s="5" t="s">
        <v>522</v>
      </c>
      <c r="L81" s="167">
        <v>1</v>
      </c>
      <c r="M81" s="5">
        <v>0</v>
      </c>
      <c r="N81" s="124">
        <v>1</v>
      </c>
      <c r="O81" s="5">
        <v>0</v>
      </c>
      <c r="P81" s="5">
        <v>1</v>
      </c>
      <c r="Q81" s="5">
        <v>1</v>
      </c>
      <c r="R81" s="5"/>
      <c r="S81" s="5"/>
      <c r="T81" s="5"/>
      <c r="U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s="225" customFormat="1" x14ac:dyDescent="0.25">
      <c r="A82" s="143">
        <v>1.1100000000000001</v>
      </c>
      <c r="B82" s="5" t="s">
        <v>40</v>
      </c>
      <c r="C82" s="5" t="s">
        <v>41</v>
      </c>
      <c r="D82" s="167" t="s">
        <v>2466</v>
      </c>
      <c r="E82" s="5" t="s">
        <v>2539</v>
      </c>
      <c r="F82" s="5"/>
      <c r="G82" s="5" t="s">
        <v>2613</v>
      </c>
      <c r="H82" s="5" t="s">
        <v>257</v>
      </c>
      <c r="I82" s="144" t="s">
        <v>65</v>
      </c>
      <c r="J82" s="5"/>
      <c r="K82" s="5" t="s">
        <v>66</v>
      </c>
      <c r="L82" s="167">
        <v>0</v>
      </c>
      <c r="M82" s="5">
        <v>1</v>
      </c>
      <c r="N82" s="124">
        <v>-1</v>
      </c>
      <c r="O82" s="5">
        <v>0</v>
      </c>
      <c r="P82" s="5">
        <v>-1</v>
      </c>
      <c r="Q82" s="5"/>
      <c r="R82" s="5"/>
      <c r="S82" s="5"/>
      <c r="T82" s="5"/>
      <c r="U82" s="5">
        <v>-1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s="225" customFormat="1" x14ac:dyDescent="0.25">
      <c r="A83" s="143">
        <v>1.1100000000000001</v>
      </c>
      <c r="B83" s="5" t="s">
        <v>40</v>
      </c>
      <c r="C83" s="5" t="s">
        <v>41</v>
      </c>
      <c r="D83" s="167" t="s">
        <v>400</v>
      </c>
      <c r="E83" s="5" t="s">
        <v>401</v>
      </c>
      <c r="F83" s="5"/>
      <c r="G83" s="5" t="s">
        <v>402</v>
      </c>
      <c r="H83" s="5" t="s">
        <v>378</v>
      </c>
      <c r="I83" s="144" t="s">
        <v>65</v>
      </c>
      <c r="J83" s="5"/>
      <c r="K83" s="5" t="s">
        <v>66</v>
      </c>
      <c r="L83" s="167">
        <v>2</v>
      </c>
      <c r="M83" s="5">
        <v>1</v>
      </c>
      <c r="N83" s="124">
        <v>1</v>
      </c>
      <c r="O83" s="5">
        <v>0</v>
      </c>
      <c r="P83" s="5">
        <v>1</v>
      </c>
      <c r="Q83" s="5">
        <v>1</v>
      </c>
      <c r="R83" s="5">
        <v>0</v>
      </c>
      <c r="S83" s="5"/>
      <c r="T83" s="5"/>
      <c r="U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s="225" customFormat="1" x14ac:dyDescent="0.25">
      <c r="A84" s="143">
        <v>1.1100000000000001</v>
      </c>
      <c r="B84" s="5" t="s">
        <v>40</v>
      </c>
      <c r="C84" s="5" t="s">
        <v>41</v>
      </c>
      <c r="D84" s="167" t="s">
        <v>353</v>
      </c>
      <c r="E84" s="5" t="s">
        <v>354</v>
      </c>
      <c r="F84" s="5"/>
      <c r="G84" s="5" t="s">
        <v>355</v>
      </c>
      <c r="H84" s="5" t="s">
        <v>257</v>
      </c>
      <c r="I84" s="144" t="s">
        <v>65</v>
      </c>
      <c r="J84" s="5"/>
      <c r="K84" s="5" t="s">
        <v>66</v>
      </c>
      <c r="L84" s="167">
        <v>1</v>
      </c>
      <c r="M84" s="5">
        <v>0</v>
      </c>
      <c r="N84" s="124">
        <v>1</v>
      </c>
      <c r="O84" s="5">
        <v>0</v>
      </c>
      <c r="P84" s="5">
        <v>1</v>
      </c>
      <c r="Q84" s="5"/>
      <c r="R84" s="5"/>
      <c r="S84" s="5"/>
      <c r="T84" s="5">
        <v>1</v>
      </c>
      <c r="U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s="225" customFormat="1" x14ac:dyDescent="0.25">
      <c r="A85" s="143">
        <v>1.1100000000000001</v>
      </c>
      <c r="B85" s="5" t="s">
        <v>40</v>
      </c>
      <c r="C85" s="5" t="s">
        <v>41</v>
      </c>
      <c r="D85" s="167" t="s">
        <v>943</v>
      </c>
      <c r="E85" s="5" t="s">
        <v>944</v>
      </c>
      <c r="F85" s="5"/>
      <c r="G85" s="5" t="s">
        <v>945</v>
      </c>
      <c r="H85" s="5" t="s">
        <v>378</v>
      </c>
      <c r="I85" s="144" t="s">
        <v>65</v>
      </c>
      <c r="J85" s="5"/>
      <c r="K85" s="5" t="s">
        <v>66</v>
      </c>
      <c r="L85" s="167">
        <v>4</v>
      </c>
      <c r="M85" s="5">
        <v>0</v>
      </c>
      <c r="N85" s="124">
        <v>4</v>
      </c>
      <c r="O85" s="5">
        <v>0</v>
      </c>
      <c r="P85" s="5">
        <v>4</v>
      </c>
      <c r="Q85" s="5"/>
      <c r="R85" s="5"/>
      <c r="S85" s="5"/>
      <c r="T85" s="5"/>
      <c r="U85" s="5">
        <v>4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s="225" customFormat="1" x14ac:dyDescent="0.25">
      <c r="A86" s="143">
        <v>1.1100000000000001</v>
      </c>
      <c r="B86" s="5" t="s">
        <v>44</v>
      </c>
      <c r="C86" s="5" t="s">
        <v>41</v>
      </c>
      <c r="D86" s="167" t="s">
        <v>888</v>
      </c>
      <c r="E86" s="5" t="s">
        <v>889</v>
      </c>
      <c r="F86" s="5"/>
      <c r="G86" s="5" t="s">
        <v>890</v>
      </c>
      <c r="H86" s="5" t="s">
        <v>187</v>
      </c>
      <c r="I86" s="144" t="s">
        <v>65</v>
      </c>
      <c r="J86" s="5"/>
      <c r="K86" s="5" t="s">
        <v>126</v>
      </c>
      <c r="L86" s="167">
        <v>1</v>
      </c>
      <c r="M86" s="5">
        <v>0</v>
      </c>
      <c r="N86" s="124">
        <v>1</v>
      </c>
      <c r="O86" s="5">
        <v>0</v>
      </c>
      <c r="P86" s="5">
        <v>1</v>
      </c>
      <c r="Q86" s="5"/>
      <c r="R86" s="5"/>
      <c r="S86" s="5"/>
      <c r="T86" s="5"/>
      <c r="U86" s="5">
        <v>1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s="225" customFormat="1" x14ac:dyDescent="0.25">
      <c r="A87" s="143">
        <v>1.1100000000000001</v>
      </c>
      <c r="B87" s="5" t="s">
        <v>44</v>
      </c>
      <c r="C87" s="5" t="s">
        <v>41</v>
      </c>
      <c r="D87" s="167" t="s">
        <v>651</v>
      </c>
      <c r="E87" s="5" t="s">
        <v>652</v>
      </c>
      <c r="F87" s="5"/>
      <c r="G87" s="5" t="s">
        <v>653</v>
      </c>
      <c r="H87" s="5" t="s">
        <v>593</v>
      </c>
      <c r="I87" s="144" t="s">
        <v>65</v>
      </c>
      <c r="J87" s="5"/>
      <c r="K87" s="5" t="s">
        <v>522</v>
      </c>
      <c r="L87" s="167">
        <v>1</v>
      </c>
      <c r="M87" s="5">
        <v>0</v>
      </c>
      <c r="N87" s="124">
        <v>1</v>
      </c>
      <c r="O87" s="5">
        <v>0</v>
      </c>
      <c r="P87" s="5">
        <v>1</v>
      </c>
      <c r="Q87" s="5"/>
      <c r="R87" s="5"/>
      <c r="S87" s="5"/>
      <c r="T87" s="5">
        <v>1</v>
      </c>
      <c r="U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s="225" customFormat="1" x14ac:dyDescent="0.25">
      <c r="A88" s="143">
        <v>1.1100000000000001</v>
      </c>
      <c r="B88" s="5" t="s">
        <v>40</v>
      </c>
      <c r="C88" s="5" t="s">
        <v>41</v>
      </c>
      <c r="D88" s="167" t="s">
        <v>769</v>
      </c>
      <c r="E88" s="5" t="s">
        <v>770</v>
      </c>
      <c r="F88" s="5"/>
      <c r="G88" s="5" t="s">
        <v>771</v>
      </c>
      <c r="H88" s="5" t="s">
        <v>762</v>
      </c>
      <c r="I88" s="144" t="s">
        <v>65</v>
      </c>
      <c r="J88" s="5"/>
      <c r="K88" s="5" t="s">
        <v>183</v>
      </c>
      <c r="L88" s="167">
        <v>2</v>
      </c>
      <c r="M88" s="5">
        <v>0</v>
      </c>
      <c r="N88" s="124">
        <v>2</v>
      </c>
      <c r="O88" s="5">
        <v>0</v>
      </c>
      <c r="P88" s="5">
        <v>2</v>
      </c>
      <c r="Q88" s="5">
        <v>2</v>
      </c>
      <c r="R88" s="5"/>
      <c r="S88" s="5"/>
      <c r="T88" s="5"/>
      <c r="U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s="225" customFormat="1" x14ac:dyDescent="0.25">
      <c r="A89" s="143">
        <v>1.1100000000000001</v>
      </c>
      <c r="B89" s="5" t="s">
        <v>40</v>
      </c>
      <c r="C89" s="5" t="s">
        <v>41</v>
      </c>
      <c r="D89" s="167" t="s">
        <v>1333</v>
      </c>
      <c r="E89" s="5" t="s">
        <v>1334</v>
      </c>
      <c r="F89" s="5"/>
      <c r="G89" s="5" t="s">
        <v>1335</v>
      </c>
      <c r="H89" s="5" t="s">
        <v>762</v>
      </c>
      <c r="I89" s="144" t="s">
        <v>65</v>
      </c>
      <c r="J89" s="5"/>
      <c r="K89" s="5" t="s">
        <v>183</v>
      </c>
      <c r="L89" s="167">
        <v>4</v>
      </c>
      <c r="M89" s="5">
        <v>0</v>
      </c>
      <c r="N89" s="124">
        <v>4</v>
      </c>
      <c r="O89" s="5">
        <v>0</v>
      </c>
      <c r="P89" s="5">
        <v>4</v>
      </c>
      <c r="Q89" s="5"/>
      <c r="R89" s="5"/>
      <c r="S89" s="5"/>
      <c r="T89" s="5"/>
      <c r="U89" s="5">
        <v>4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s="225" customFormat="1" x14ac:dyDescent="0.25">
      <c r="A90" s="143">
        <v>1.1100000000000001</v>
      </c>
      <c r="B90" s="5" t="s">
        <v>40</v>
      </c>
      <c r="C90" s="5" t="s">
        <v>41</v>
      </c>
      <c r="D90" s="167" t="s">
        <v>403</v>
      </c>
      <c r="E90" s="5" t="s">
        <v>404</v>
      </c>
      <c r="F90" s="5"/>
      <c r="G90" s="5" t="s">
        <v>405</v>
      </c>
      <c r="H90" s="5" t="s">
        <v>378</v>
      </c>
      <c r="I90" s="144" t="s">
        <v>65</v>
      </c>
      <c r="J90" s="5"/>
      <c r="K90" s="5" t="s">
        <v>66</v>
      </c>
      <c r="L90" s="167">
        <v>1</v>
      </c>
      <c r="M90" s="5">
        <v>0</v>
      </c>
      <c r="N90" s="124">
        <v>1</v>
      </c>
      <c r="O90" s="5">
        <v>0</v>
      </c>
      <c r="P90" s="5">
        <v>1</v>
      </c>
      <c r="Q90" s="5"/>
      <c r="R90" s="5">
        <v>1</v>
      </c>
      <c r="S90" s="5"/>
      <c r="T90" s="5"/>
      <c r="U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s="225" customFormat="1" x14ac:dyDescent="0.25">
      <c r="A91" s="143">
        <v>1.1100000000000001</v>
      </c>
      <c r="B91" s="5" t="s">
        <v>40</v>
      </c>
      <c r="C91" s="5" t="s">
        <v>41</v>
      </c>
      <c r="D91" s="167" t="s">
        <v>150</v>
      </c>
      <c r="E91" s="5" t="s">
        <v>151</v>
      </c>
      <c r="F91" s="5"/>
      <c r="G91" s="5" t="s">
        <v>152</v>
      </c>
      <c r="H91" s="5" t="s">
        <v>125</v>
      </c>
      <c r="I91" s="144" t="s">
        <v>65</v>
      </c>
      <c r="J91" s="5"/>
      <c r="K91" s="5" t="s">
        <v>126</v>
      </c>
      <c r="L91" s="167">
        <v>1</v>
      </c>
      <c r="M91" s="5">
        <v>1</v>
      </c>
      <c r="N91" s="124">
        <v>0</v>
      </c>
      <c r="O91" s="5">
        <v>0</v>
      </c>
      <c r="P91" s="5">
        <v>0</v>
      </c>
      <c r="Q91" s="5"/>
      <c r="R91" s="5"/>
      <c r="S91" s="5">
        <v>-1</v>
      </c>
      <c r="T91" s="5">
        <v>1</v>
      </c>
      <c r="U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s="225" customFormat="1" x14ac:dyDescent="0.25">
      <c r="A92" s="143">
        <v>1.1100000000000001</v>
      </c>
      <c r="B92" s="5" t="s">
        <v>40</v>
      </c>
      <c r="C92" s="5" t="s">
        <v>41</v>
      </c>
      <c r="D92" s="167" t="s">
        <v>406</v>
      </c>
      <c r="E92" s="5" t="s">
        <v>407</v>
      </c>
      <c r="F92" s="5"/>
      <c r="G92" s="5" t="s">
        <v>408</v>
      </c>
      <c r="H92" s="5" t="s">
        <v>378</v>
      </c>
      <c r="I92" s="144" t="s">
        <v>65</v>
      </c>
      <c r="J92" s="5"/>
      <c r="K92" s="5" t="s">
        <v>66</v>
      </c>
      <c r="L92" s="167">
        <v>1</v>
      </c>
      <c r="M92" s="5">
        <v>0</v>
      </c>
      <c r="N92" s="124">
        <v>1</v>
      </c>
      <c r="O92" s="5">
        <v>0</v>
      </c>
      <c r="P92" s="5">
        <v>1</v>
      </c>
      <c r="Q92" s="5"/>
      <c r="R92" s="5"/>
      <c r="S92" s="5">
        <v>1</v>
      </c>
      <c r="T92" s="5"/>
      <c r="U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s="225" customFormat="1" x14ac:dyDescent="0.25">
      <c r="A93" s="143">
        <v>1.1100000000000001</v>
      </c>
      <c r="B93" s="5" t="s">
        <v>40</v>
      </c>
      <c r="C93" s="5" t="s">
        <v>41</v>
      </c>
      <c r="D93" s="167" t="s">
        <v>184</v>
      </c>
      <c r="E93" s="5" t="s">
        <v>185</v>
      </c>
      <c r="F93" s="5"/>
      <c r="G93" s="5" t="s">
        <v>186</v>
      </c>
      <c r="H93" s="5" t="s">
        <v>187</v>
      </c>
      <c r="I93" s="144" t="s">
        <v>65</v>
      </c>
      <c r="J93" s="5"/>
      <c r="K93" s="5" t="s">
        <v>126</v>
      </c>
      <c r="L93" s="167">
        <v>1</v>
      </c>
      <c r="M93" s="5">
        <v>1</v>
      </c>
      <c r="N93" s="124">
        <v>0</v>
      </c>
      <c r="O93" s="5">
        <v>0</v>
      </c>
      <c r="P93" s="5">
        <v>1</v>
      </c>
      <c r="Q93" s="5"/>
      <c r="R93" s="5"/>
      <c r="S93" s="5">
        <v>1</v>
      </c>
      <c r="T93" s="5"/>
      <c r="U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s="225" customFormat="1" x14ac:dyDescent="0.25">
      <c r="A94" s="143">
        <v>1.1100000000000001</v>
      </c>
      <c r="B94" s="5" t="s">
        <v>40</v>
      </c>
      <c r="C94" s="5" t="s">
        <v>41</v>
      </c>
      <c r="D94" s="167" t="s">
        <v>772</v>
      </c>
      <c r="E94" s="5" t="s">
        <v>773</v>
      </c>
      <c r="F94" s="5"/>
      <c r="G94" s="5" t="s">
        <v>774</v>
      </c>
      <c r="H94" s="5" t="s">
        <v>762</v>
      </c>
      <c r="I94" s="144" t="s">
        <v>65</v>
      </c>
      <c r="J94" s="5"/>
      <c r="K94" s="5" t="s">
        <v>183</v>
      </c>
      <c r="L94" s="167">
        <v>1</v>
      </c>
      <c r="M94" s="5">
        <v>1</v>
      </c>
      <c r="N94" s="124">
        <v>0</v>
      </c>
      <c r="O94" s="5">
        <v>0</v>
      </c>
      <c r="P94" s="5">
        <v>-1</v>
      </c>
      <c r="Q94" s="5">
        <v>-1</v>
      </c>
      <c r="R94" s="5"/>
      <c r="S94" s="5"/>
      <c r="T94" s="5"/>
      <c r="U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s="225" customFormat="1" x14ac:dyDescent="0.25">
      <c r="A95" s="143">
        <v>1.1100000000000001</v>
      </c>
      <c r="B95" s="5" t="s">
        <v>40</v>
      </c>
      <c r="C95" s="5" t="s">
        <v>41</v>
      </c>
      <c r="D95" s="167" t="s">
        <v>281</v>
      </c>
      <c r="E95" s="5" t="s">
        <v>282</v>
      </c>
      <c r="F95" s="5"/>
      <c r="G95" s="5" t="s">
        <v>283</v>
      </c>
      <c r="H95" s="5" t="s">
        <v>257</v>
      </c>
      <c r="I95" s="144" t="s">
        <v>65</v>
      </c>
      <c r="J95" s="5"/>
      <c r="K95" s="5" t="s">
        <v>66</v>
      </c>
      <c r="L95" s="167">
        <v>1</v>
      </c>
      <c r="M95" s="5">
        <v>0</v>
      </c>
      <c r="N95" s="124">
        <v>1</v>
      </c>
      <c r="O95" s="5">
        <v>0</v>
      </c>
      <c r="P95" s="5">
        <v>1</v>
      </c>
      <c r="Q95" s="5"/>
      <c r="R95" s="5">
        <v>1</v>
      </c>
      <c r="S95" s="5"/>
      <c r="T95" s="5"/>
      <c r="U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s="225" customFormat="1" x14ac:dyDescent="0.25">
      <c r="A96" s="143">
        <v>1.1100000000000001</v>
      </c>
      <c r="B96" s="5" t="s">
        <v>40</v>
      </c>
      <c r="C96" s="5" t="s">
        <v>41</v>
      </c>
      <c r="D96" s="167" t="s">
        <v>153</v>
      </c>
      <c r="E96" s="5" t="s">
        <v>154</v>
      </c>
      <c r="F96" s="5"/>
      <c r="G96" s="5" t="s">
        <v>155</v>
      </c>
      <c r="H96" s="5" t="s">
        <v>125</v>
      </c>
      <c r="I96" s="144" t="s">
        <v>65</v>
      </c>
      <c r="J96" s="5"/>
      <c r="K96" s="5" t="s">
        <v>126</v>
      </c>
      <c r="L96" s="167">
        <v>1</v>
      </c>
      <c r="M96" s="5">
        <v>1</v>
      </c>
      <c r="N96" s="124">
        <v>0</v>
      </c>
      <c r="O96" s="5">
        <v>0</v>
      </c>
      <c r="P96" s="5">
        <v>0</v>
      </c>
      <c r="Q96" s="5"/>
      <c r="R96" s="5"/>
      <c r="S96" s="5">
        <v>-1</v>
      </c>
      <c r="T96" s="5">
        <v>1</v>
      </c>
      <c r="U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s="225" customFormat="1" x14ac:dyDescent="0.25">
      <c r="A97" s="143">
        <v>1.1100000000000001</v>
      </c>
      <c r="B97" s="5" t="s">
        <v>40</v>
      </c>
      <c r="C97" s="5" t="s">
        <v>41</v>
      </c>
      <c r="D97" s="167" t="s">
        <v>82</v>
      </c>
      <c r="E97" s="5" t="s">
        <v>83</v>
      </c>
      <c r="F97" s="5"/>
      <c r="G97" s="5" t="s">
        <v>84</v>
      </c>
      <c r="H97" s="5" t="s">
        <v>64</v>
      </c>
      <c r="I97" s="144" t="s">
        <v>65</v>
      </c>
      <c r="J97" s="5"/>
      <c r="K97" s="5" t="s">
        <v>66</v>
      </c>
      <c r="L97" s="167">
        <v>1</v>
      </c>
      <c r="M97" s="5">
        <v>0</v>
      </c>
      <c r="N97" s="124">
        <v>1</v>
      </c>
      <c r="O97" s="5">
        <v>0</v>
      </c>
      <c r="P97" s="5">
        <v>1</v>
      </c>
      <c r="Q97" s="5"/>
      <c r="R97" s="5">
        <v>1</v>
      </c>
      <c r="S97" s="5"/>
      <c r="T97" s="5"/>
      <c r="U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s="225" customFormat="1" x14ac:dyDescent="0.25">
      <c r="A98" s="143">
        <v>1.1100000000000001</v>
      </c>
      <c r="B98" s="5" t="s">
        <v>44</v>
      </c>
      <c r="C98" s="5" t="s">
        <v>41</v>
      </c>
      <c r="D98" s="167" t="s">
        <v>952</v>
      </c>
      <c r="E98" s="5" t="s">
        <v>953</v>
      </c>
      <c r="F98" s="5"/>
      <c r="G98" s="5" t="s">
        <v>954</v>
      </c>
      <c r="H98" s="5" t="s">
        <v>495</v>
      </c>
      <c r="I98" s="144" t="s">
        <v>65</v>
      </c>
      <c r="J98" s="5"/>
      <c r="K98" s="5" t="s">
        <v>496</v>
      </c>
      <c r="L98" s="167">
        <v>1</v>
      </c>
      <c r="M98" s="5">
        <v>0</v>
      </c>
      <c r="N98" s="124">
        <v>1</v>
      </c>
      <c r="O98" s="5">
        <v>0</v>
      </c>
      <c r="P98" s="5">
        <v>1</v>
      </c>
      <c r="Q98" s="5"/>
      <c r="R98" s="5"/>
      <c r="S98" s="5"/>
      <c r="T98" s="5"/>
      <c r="U98" s="5">
        <v>1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s="152" customFormat="1" x14ac:dyDescent="0.25">
      <c r="A99" s="143">
        <v>1.1100000000000001</v>
      </c>
      <c r="B99" s="5" t="s">
        <v>40</v>
      </c>
      <c r="C99" s="5" t="s">
        <v>41</v>
      </c>
      <c r="D99" s="167" t="s">
        <v>486</v>
      </c>
      <c r="E99" s="5" t="s">
        <v>487</v>
      </c>
      <c r="F99" s="5"/>
      <c r="G99" s="5" t="s">
        <v>488</v>
      </c>
      <c r="H99" s="5" t="s">
        <v>378</v>
      </c>
      <c r="I99" s="144" t="s">
        <v>65</v>
      </c>
      <c r="J99" s="5"/>
      <c r="K99" s="5" t="s">
        <v>66</v>
      </c>
      <c r="L99" s="167">
        <v>4</v>
      </c>
      <c r="M99" s="5">
        <v>0</v>
      </c>
      <c r="N99" s="124">
        <v>4</v>
      </c>
      <c r="O99" s="5">
        <v>0</v>
      </c>
      <c r="P99" s="5">
        <v>4</v>
      </c>
      <c r="Q99" s="5"/>
      <c r="R99" s="5"/>
      <c r="S99" s="5"/>
      <c r="T99" s="5">
        <v>4</v>
      </c>
      <c r="U99" s="5"/>
      <c r="V99" s="225"/>
      <c r="W99" s="22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s="225" customFormat="1" x14ac:dyDescent="0.25">
      <c r="A100" s="143">
        <v>1.1100000000000001</v>
      </c>
      <c r="B100" s="5" t="s">
        <v>40</v>
      </c>
      <c r="C100" s="5" t="s">
        <v>41</v>
      </c>
      <c r="D100" s="167" t="s">
        <v>775</v>
      </c>
      <c r="E100" s="5" t="s">
        <v>776</v>
      </c>
      <c r="F100" s="5"/>
      <c r="G100" s="5" t="s">
        <v>777</v>
      </c>
      <c r="H100" s="5" t="s">
        <v>762</v>
      </c>
      <c r="I100" s="144" t="s">
        <v>65</v>
      </c>
      <c r="J100" s="5"/>
      <c r="K100" s="5" t="s">
        <v>183</v>
      </c>
      <c r="L100" s="167">
        <v>1</v>
      </c>
      <c r="M100" s="5">
        <v>1</v>
      </c>
      <c r="N100" s="124">
        <v>0</v>
      </c>
      <c r="O100" s="5">
        <v>0</v>
      </c>
      <c r="P100" s="5">
        <v>-1</v>
      </c>
      <c r="Q100" s="5">
        <v>-1</v>
      </c>
      <c r="R100" s="5"/>
      <c r="S100" s="5"/>
      <c r="T100" s="5"/>
      <c r="U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s="225" customFormat="1" x14ac:dyDescent="0.25">
      <c r="A101" s="143">
        <v>1.1100000000000001</v>
      </c>
      <c r="B101" s="5" t="s">
        <v>40</v>
      </c>
      <c r="C101" s="5" t="s">
        <v>41</v>
      </c>
      <c r="D101" s="167" t="s">
        <v>156</v>
      </c>
      <c r="E101" s="5" t="s">
        <v>157</v>
      </c>
      <c r="F101" s="5"/>
      <c r="G101" s="5" t="s">
        <v>158</v>
      </c>
      <c r="H101" s="5" t="s">
        <v>125</v>
      </c>
      <c r="I101" s="144" t="s">
        <v>65</v>
      </c>
      <c r="J101" s="5"/>
      <c r="K101" s="5" t="s">
        <v>126</v>
      </c>
      <c r="L101" s="167">
        <v>1</v>
      </c>
      <c r="M101" s="5">
        <v>1</v>
      </c>
      <c r="N101" s="124">
        <v>0</v>
      </c>
      <c r="O101" s="5">
        <v>0</v>
      </c>
      <c r="P101" s="5">
        <v>0</v>
      </c>
      <c r="Q101" s="5"/>
      <c r="R101" s="5"/>
      <c r="S101" s="5">
        <v>-1</v>
      </c>
      <c r="T101" s="5">
        <v>1</v>
      </c>
      <c r="U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s="225" customFormat="1" x14ac:dyDescent="0.25">
      <c r="A102" s="143">
        <v>1.1100000000000001</v>
      </c>
      <c r="B102" s="5" t="s">
        <v>40</v>
      </c>
      <c r="C102" s="5" t="s">
        <v>41</v>
      </c>
      <c r="D102" s="167" t="s">
        <v>2373</v>
      </c>
      <c r="E102" s="5" t="s">
        <v>2444</v>
      </c>
      <c r="F102" s="5"/>
      <c r="G102" s="5" t="s">
        <v>1265</v>
      </c>
      <c r="H102" s="5" t="s">
        <v>694</v>
      </c>
      <c r="I102" s="144" t="s">
        <v>65</v>
      </c>
      <c r="J102" s="5"/>
      <c r="K102" s="5" t="s">
        <v>183</v>
      </c>
      <c r="L102" s="167">
        <v>1</v>
      </c>
      <c r="M102" s="5">
        <v>0</v>
      </c>
      <c r="N102" s="124">
        <v>1</v>
      </c>
      <c r="O102" s="5">
        <v>0</v>
      </c>
      <c r="P102" s="5">
        <v>1</v>
      </c>
      <c r="Q102" s="5"/>
      <c r="R102" s="5"/>
      <c r="S102" s="5"/>
      <c r="T102" s="5"/>
      <c r="U102" s="5">
        <v>1</v>
      </c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s="225" customFormat="1" x14ac:dyDescent="0.25">
      <c r="A103" s="143">
        <v>1.1100000000000001</v>
      </c>
      <c r="B103" s="5" t="s">
        <v>40</v>
      </c>
      <c r="C103" s="5" t="s">
        <v>41</v>
      </c>
      <c r="D103" s="167" t="s">
        <v>2505</v>
      </c>
      <c r="E103" s="5" t="s">
        <v>2580</v>
      </c>
      <c r="F103" s="5"/>
      <c r="G103" s="5" t="s">
        <v>2652</v>
      </c>
      <c r="H103" s="5" t="s">
        <v>762</v>
      </c>
      <c r="I103" s="144" t="s">
        <v>65</v>
      </c>
      <c r="J103" s="5"/>
      <c r="K103" s="5" t="s">
        <v>183</v>
      </c>
      <c r="L103" s="167">
        <v>1</v>
      </c>
      <c r="M103" s="5">
        <v>1</v>
      </c>
      <c r="N103" s="124">
        <v>0</v>
      </c>
      <c r="O103" s="5">
        <v>0</v>
      </c>
      <c r="P103" s="5">
        <v>0</v>
      </c>
      <c r="Q103" s="5"/>
      <c r="R103" s="5"/>
      <c r="S103" s="5"/>
      <c r="T103" s="5"/>
      <c r="U103" s="5">
        <v>0</v>
      </c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s="225" customFormat="1" x14ac:dyDescent="0.25">
      <c r="A104" s="143">
        <v>1.1100000000000001</v>
      </c>
      <c r="B104" s="5" t="s">
        <v>40</v>
      </c>
      <c r="C104" s="5" t="s">
        <v>41</v>
      </c>
      <c r="D104" s="167" t="s">
        <v>515</v>
      </c>
      <c r="E104" s="5" t="s">
        <v>516</v>
      </c>
      <c r="F104" s="5"/>
      <c r="G104" s="5" t="s">
        <v>517</v>
      </c>
      <c r="H104" s="5" t="s">
        <v>495</v>
      </c>
      <c r="I104" s="144" t="s">
        <v>65</v>
      </c>
      <c r="J104" s="5"/>
      <c r="K104" s="5" t="s">
        <v>496</v>
      </c>
      <c r="L104" s="167">
        <v>1</v>
      </c>
      <c r="M104" s="5">
        <v>0</v>
      </c>
      <c r="N104" s="124">
        <v>1</v>
      </c>
      <c r="O104" s="5">
        <v>0</v>
      </c>
      <c r="P104" s="5">
        <v>1</v>
      </c>
      <c r="Q104" s="5"/>
      <c r="R104" s="5"/>
      <c r="S104" s="5"/>
      <c r="T104" s="5">
        <v>1</v>
      </c>
      <c r="U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s="225" customFormat="1" x14ac:dyDescent="0.25">
      <c r="A105" s="143">
        <v>1.1100000000000001</v>
      </c>
      <c r="B105" s="5" t="s">
        <v>40</v>
      </c>
      <c r="C105" s="5" t="s">
        <v>41</v>
      </c>
      <c r="D105" s="167" t="s">
        <v>284</v>
      </c>
      <c r="E105" s="5" t="s">
        <v>285</v>
      </c>
      <c r="F105" s="5"/>
      <c r="G105" s="5" t="s">
        <v>286</v>
      </c>
      <c r="H105" s="5" t="s">
        <v>257</v>
      </c>
      <c r="I105" s="144" t="s">
        <v>65</v>
      </c>
      <c r="J105" s="5"/>
      <c r="K105" s="5" t="s">
        <v>66</v>
      </c>
      <c r="L105" s="167">
        <v>1</v>
      </c>
      <c r="M105" s="5">
        <v>0</v>
      </c>
      <c r="N105" s="124">
        <v>1</v>
      </c>
      <c r="O105" s="5">
        <v>0</v>
      </c>
      <c r="P105" s="5">
        <v>1</v>
      </c>
      <c r="Q105" s="5">
        <v>1</v>
      </c>
      <c r="R105" s="5"/>
      <c r="S105" s="5"/>
      <c r="T105" s="5"/>
      <c r="U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s="225" customFormat="1" x14ac:dyDescent="0.25">
      <c r="A106" s="143">
        <v>1.1100000000000001</v>
      </c>
      <c r="B106" s="5" t="s">
        <v>44</v>
      </c>
      <c r="C106" s="5" t="s">
        <v>41</v>
      </c>
      <c r="D106" s="167" t="s">
        <v>1084</v>
      </c>
      <c r="E106" s="5" t="s">
        <v>1088</v>
      </c>
      <c r="F106" s="5"/>
      <c r="G106" s="5" t="s">
        <v>1087</v>
      </c>
      <c r="H106" s="5" t="s">
        <v>182</v>
      </c>
      <c r="I106" s="144" t="s">
        <v>65</v>
      </c>
      <c r="J106" s="5"/>
      <c r="K106" s="5" t="s">
        <v>183</v>
      </c>
      <c r="L106" s="167">
        <v>1</v>
      </c>
      <c r="M106" s="5">
        <v>0</v>
      </c>
      <c r="N106" s="124">
        <v>1</v>
      </c>
      <c r="O106" s="5">
        <v>0</v>
      </c>
      <c r="P106" s="5">
        <v>1</v>
      </c>
      <c r="Q106" s="5"/>
      <c r="R106" s="5"/>
      <c r="S106" s="5"/>
      <c r="T106" s="5"/>
      <c r="U106" s="5">
        <v>1</v>
      </c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s="225" customFormat="1" x14ac:dyDescent="0.25">
      <c r="A107" s="143">
        <v>1.1100000000000001</v>
      </c>
      <c r="B107" s="5" t="s">
        <v>40</v>
      </c>
      <c r="C107" s="5" t="s">
        <v>41</v>
      </c>
      <c r="D107" s="167" t="s">
        <v>85</v>
      </c>
      <c r="E107" s="5" t="s">
        <v>86</v>
      </c>
      <c r="F107" s="5"/>
      <c r="G107" s="5" t="s">
        <v>87</v>
      </c>
      <c r="H107" s="5" t="s">
        <v>64</v>
      </c>
      <c r="I107" s="144" t="s">
        <v>65</v>
      </c>
      <c r="J107" s="5"/>
      <c r="K107" s="5" t="s">
        <v>66</v>
      </c>
      <c r="L107" s="167">
        <v>1</v>
      </c>
      <c r="M107" s="5">
        <v>0</v>
      </c>
      <c r="N107" s="124">
        <v>1</v>
      </c>
      <c r="O107" s="5">
        <v>0</v>
      </c>
      <c r="P107" s="5">
        <v>1</v>
      </c>
      <c r="Q107" s="5"/>
      <c r="R107" s="5">
        <v>1</v>
      </c>
      <c r="S107" s="5"/>
      <c r="T107" s="5"/>
      <c r="U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s="225" customFormat="1" x14ac:dyDescent="0.25">
      <c r="A108" s="143">
        <v>1.1100000000000001</v>
      </c>
      <c r="B108" s="5" t="s">
        <v>40</v>
      </c>
      <c r="C108" s="5" t="s">
        <v>41</v>
      </c>
      <c r="D108" s="167" t="s">
        <v>2504</v>
      </c>
      <c r="E108" s="5" t="s">
        <v>2578</v>
      </c>
      <c r="F108" s="5"/>
      <c r="G108" s="5" t="s">
        <v>2651</v>
      </c>
      <c r="H108" s="5" t="s">
        <v>714</v>
      </c>
      <c r="I108" s="144" t="s">
        <v>65</v>
      </c>
      <c r="J108" s="5"/>
      <c r="K108" s="5" t="s">
        <v>66</v>
      </c>
      <c r="L108" s="167">
        <v>0</v>
      </c>
      <c r="M108" s="5">
        <v>1</v>
      </c>
      <c r="N108" s="124">
        <v>-1</v>
      </c>
      <c r="O108" s="5">
        <v>0</v>
      </c>
      <c r="P108" s="5">
        <v>-1</v>
      </c>
      <c r="Q108" s="5"/>
      <c r="R108" s="5"/>
      <c r="S108" s="5"/>
      <c r="T108" s="5"/>
      <c r="U108" s="5">
        <v>-1</v>
      </c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s="225" customFormat="1" x14ac:dyDescent="0.25">
      <c r="A109" s="143">
        <v>1.1100000000000001</v>
      </c>
      <c r="B109" s="5" t="s">
        <v>40</v>
      </c>
      <c r="C109" s="5" t="s">
        <v>41</v>
      </c>
      <c r="D109" s="167" t="s">
        <v>557</v>
      </c>
      <c r="E109" s="5" t="s">
        <v>559</v>
      </c>
      <c r="F109" s="5"/>
      <c r="G109" s="5" t="s">
        <v>558</v>
      </c>
      <c r="H109" s="5" t="s">
        <v>550</v>
      </c>
      <c r="I109" s="144" t="s">
        <v>65</v>
      </c>
      <c r="J109" s="5"/>
      <c r="K109" s="5" t="s">
        <v>496</v>
      </c>
      <c r="L109" s="167">
        <v>1</v>
      </c>
      <c r="M109" s="5">
        <v>0</v>
      </c>
      <c r="N109" s="124">
        <v>1</v>
      </c>
      <c r="O109" s="5">
        <v>0</v>
      </c>
      <c r="P109" s="5">
        <v>1</v>
      </c>
      <c r="Q109" s="5"/>
      <c r="R109" s="5">
        <v>1</v>
      </c>
      <c r="S109" s="5"/>
      <c r="T109" s="5"/>
      <c r="U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s="225" customFormat="1" x14ac:dyDescent="0.25">
      <c r="A110" s="143">
        <v>1.1100000000000001</v>
      </c>
      <c r="B110" s="5" t="s">
        <v>40</v>
      </c>
      <c r="C110" s="5" t="s">
        <v>41</v>
      </c>
      <c r="D110" s="167" t="s">
        <v>701</v>
      </c>
      <c r="E110" s="5" t="s">
        <v>702</v>
      </c>
      <c r="F110" s="5"/>
      <c r="G110" s="5" t="s">
        <v>703</v>
      </c>
      <c r="H110" s="5" t="s">
        <v>704</v>
      </c>
      <c r="I110" s="144" t="s">
        <v>65</v>
      </c>
      <c r="J110" s="5"/>
      <c r="K110" s="5" t="s">
        <v>183</v>
      </c>
      <c r="L110" s="167">
        <v>2</v>
      </c>
      <c r="M110" s="5">
        <v>1</v>
      </c>
      <c r="N110" s="124">
        <v>1</v>
      </c>
      <c r="O110" s="5">
        <v>0</v>
      </c>
      <c r="P110" s="5">
        <v>1</v>
      </c>
      <c r="Q110" s="5"/>
      <c r="R110" s="5">
        <v>1</v>
      </c>
      <c r="S110" s="5"/>
      <c r="T110" s="5"/>
      <c r="U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s="225" customFormat="1" x14ac:dyDescent="0.25">
      <c r="A111" s="143">
        <v>1.1100000000000001</v>
      </c>
      <c r="B111" s="5" t="s">
        <v>40</v>
      </c>
      <c r="C111" s="5" t="s">
        <v>41</v>
      </c>
      <c r="D111" s="167" t="s">
        <v>2461</v>
      </c>
      <c r="E111" s="5" t="s">
        <v>2533</v>
      </c>
      <c r="F111" s="5"/>
      <c r="G111" s="5" t="s">
        <v>2608</v>
      </c>
      <c r="H111" s="5" t="s">
        <v>187</v>
      </c>
      <c r="I111" s="144" t="s">
        <v>65</v>
      </c>
      <c r="J111" s="5"/>
      <c r="K111" s="5" t="s">
        <v>126</v>
      </c>
      <c r="L111" s="167">
        <v>2</v>
      </c>
      <c r="M111" s="5">
        <v>0</v>
      </c>
      <c r="N111" s="124">
        <v>2</v>
      </c>
      <c r="O111" s="5">
        <v>0</v>
      </c>
      <c r="P111" s="5">
        <v>2</v>
      </c>
      <c r="Q111" s="5"/>
      <c r="R111" s="5"/>
      <c r="S111" s="5"/>
      <c r="T111" s="5"/>
      <c r="U111" s="5">
        <v>2</v>
      </c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s="225" customFormat="1" x14ac:dyDescent="0.25">
      <c r="A112" s="143">
        <v>1.1100000000000001</v>
      </c>
      <c r="B112" s="5" t="s">
        <v>40</v>
      </c>
      <c r="C112" s="5" t="s">
        <v>41</v>
      </c>
      <c r="D112" s="167" t="s">
        <v>409</v>
      </c>
      <c r="E112" s="5" t="s">
        <v>410</v>
      </c>
      <c r="F112" s="5"/>
      <c r="G112" s="5" t="s">
        <v>411</v>
      </c>
      <c r="H112" s="5" t="s">
        <v>378</v>
      </c>
      <c r="I112" s="144" t="s">
        <v>65</v>
      </c>
      <c r="J112" s="5"/>
      <c r="K112" s="5" t="s">
        <v>66</v>
      </c>
      <c r="L112" s="167">
        <v>1</v>
      </c>
      <c r="M112" s="5">
        <v>0</v>
      </c>
      <c r="N112" s="124">
        <v>1</v>
      </c>
      <c r="O112" s="5">
        <v>0</v>
      </c>
      <c r="P112" s="5">
        <v>1</v>
      </c>
      <c r="Q112" s="5">
        <v>1</v>
      </c>
      <c r="R112" s="5"/>
      <c r="S112" s="5"/>
      <c r="T112" s="5"/>
      <c r="U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s="225" customFormat="1" x14ac:dyDescent="0.25">
      <c r="A113" s="143">
        <v>1.1100000000000001</v>
      </c>
      <c r="B113" s="5" t="s">
        <v>40</v>
      </c>
      <c r="C113" s="5" t="s">
        <v>41</v>
      </c>
      <c r="D113" s="167" t="s">
        <v>290</v>
      </c>
      <c r="E113" s="5" t="s">
        <v>291</v>
      </c>
      <c r="F113" s="5"/>
      <c r="G113" s="5" t="s">
        <v>292</v>
      </c>
      <c r="H113" s="5" t="s">
        <v>257</v>
      </c>
      <c r="I113" s="144" t="s">
        <v>65</v>
      </c>
      <c r="J113" s="5"/>
      <c r="K113" s="5" t="s">
        <v>66</v>
      </c>
      <c r="L113" s="167">
        <v>1</v>
      </c>
      <c r="M113" s="5">
        <v>1</v>
      </c>
      <c r="N113" s="124">
        <v>0</v>
      </c>
      <c r="O113" s="5">
        <v>0</v>
      </c>
      <c r="P113" s="5">
        <v>-1</v>
      </c>
      <c r="Q113" s="5"/>
      <c r="R113" s="5"/>
      <c r="S113" s="5">
        <v>-1</v>
      </c>
      <c r="T113" s="5"/>
      <c r="U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s="225" customFormat="1" x14ac:dyDescent="0.25">
      <c r="A114" s="143">
        <v>1.1100000000000001</v>
      </c>
      <c r="B114" s="5" t="s">
        <v>40</v>
      </c>
      <c r="C114" s="5" t="s">
        <v>41</v>
      </c>
      <c r="D114" s="167" t="s">
        <v>724</v>
      </c>
      <c r="E114" s="5" t="s">
        <v>725</v>
      </c>
      <c r="F114" s="5"/>
      <c r="G114" s="5" t="s">
        <v>726</v>
      </c>
      <c r="H114" s="5" t="s">
        <v>714</v>
      </c>
      <c r="I114" s="144" t="s">
        <v>65</v>
      </c>
      <c r="J114" s="5"/>
      <c r="K114" s="5" t="s">
        <v>66</v>
      </c>
      <c r="L114" s="167">
        <v>2</v>
      </c>
      <c r="M114" s="5">
        <v>1</v>
      </c>
      <c r="N114" s="124">
        <v>1</v>
      </c>
      <c r="O114" s="5">
        <v>0</v>
      </c>
      <c r="P114" s="5">
        <v>1</v>
      </c>
      <c r="Q114" s="5"/>
      <c r="R114" s="5">
        <v>1</v>
      </c>
      <c r="S114" s="5"/>
      <c r="T114" s="5"/>
      <c r="U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s="225" customFormat="1" x14ac:dyDescent="0.25">
      <c r="A115" s="143">
        <v>1.1100000000000001</v>
      </c>
      <c r="B115" s="5" t="s">
        <v>44</v>
      </c>
      <c r="C115" s="5" t="s">
        <v>41</v>
      </c>
      <c r="D115" s="167" t="s">
        <v>581</v>
      </c>
      <c r="E115" s="5" t="s">
        <v>582</v>
      </c>
      <c r="F115" s="5"/>
      <c r="G115" s="5" t="s">
        <v>583</v>
      </c>
      <c r="H115" s="5" t="s">
        <v>550</v>
      </c>
      <c r="I115" s="144" t="s">
        <v>65</v>
      </c>
      <c r="J115" s="5"/>
      <c r="K115" s="5" t="s">
        <v>496</v>
      </c>
      <c r="L115" s="167">
        <v>1</v>
      </c>
      <c r="M115" s="5">
        <v>0</v>
      </c>
      <c r="N115" s="124">
        <v>1</v>
      </c>
      <c r="O115" s="5">
        <v>0</v>
      </c>
      <c r="P115" s="5">
        <v>1</v>
      </c>
      <c r="Q115" s="5"/>
      <c r="R115" s="5"/>
      <c r="S115" s="5"/>
      <c r="T115" s="5">
        <v>1</v>
      </c>
      <c r="U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s="225" customFormat="1" x14ac:dyDescent="0.25">
      <c r="A116" s="143">
        <v>1.1100000000000001</v>
      </c>
      <c r="B116" s="5" t="s">
        <v>40</v>
      </c>
      <c r="C116" s="5" t="s">
        <v>41</v>
      </c>
      <c r="D116" s="167" t="s">
        <v>188</v>
      </c>
      <c r="E116" s="5" t="s">
        <v>189</v>
      </c>
      <c r="F116" s="5"/>
      <c r="G116" s="5" t="s">
        <v>190</v>
      </c>
      <c r="H116" s="5" t="s">
        <v>187</v>
      </c>
      <c r="I116" s="144" t="s">
        <v>65</v>
      </c>
      <c r="J116" s="5"/>
      <c r="K116" s="5" t="s">
        <v>126</v>
      </c>
      <c r="L116" s="167">
        <v>1</v>
      </c>
      <c r="M116" s="5">
        <v>0</v>
      </c>
      <c r="N116" s="124">
        <v>1</v>
      </c>
      <c r="O116" s="5">
        <v>0</v>
      </c>
      <c r="P116" s="5">
        <v>1</v>
      </c>
      <c r="Q116" s="5"/>
      <c r="R116" s="5">
        <v>1</v>
      </c>
      <c r="S116" s="5"/>
      <c r="T116" s="5"/>
      <c r="U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s="225" customFormat="1" x14ac:dyDescent="0.25">
      <c r="A117" s="143">
        <v>1.1100000000000001</v>
      </c>
      <c r="B117" s="5" t="s">
        <v>40</v>
      </c>
      <c r="C117" s="5" t="s">
        <v>41</v>
      </c>
      <c r="D117" s="167" t="s">
        <v>191</v>
      </c>
      <c r="E117" s="5" t="s">
        <v>192</v>
      </c>
      <c r="F117" s="5"/>
      <c r="G117" s="5" t="s">
        <v>193</v>
      </c>
      <c r="H117" s="5" t="s">
        <v>187</v>
      </c>
      <c r="I117" s="144" t="s">
        <v>65</v>
      </c>
      <c r="J117" s="5"/>
      <c r="K117" s="5" t="s">
        <v>126</v>
      </c>
      <c r="L117" s="167">
        <v>1</v>
      </c>
      <c r="M117" s="5">
        <v>0</v>
      </c>
      <c r="N117" s="124">
        <v>1</v>
      </c>
      <c r="O117" s="5">
        <v>0</v>
      </c>
      <c r="P117" s="5">
        <v>1</v>
      </c>
      <c r="Q117" s="5">
        <v>1</v>
      </c>
      <c r="R117" s="5"/>
      <c r="S117" s="5"/>
      <c r="T117" s="5"/>
      <c r="U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s="225" customFormat="1" x14ac:dyDescent="0.25">
      <c r="A118" s="143">
        <v>1.1100000000000001</v>
      </c>
      <c r="B118" s="5" t="s">
        <v>40</v>
      </c>
      <c r="C118" s="5" t="s">
        <v>41</v>
      </c>
      <c r="D118" s="167" t="s">
        <v>2371</v>
      </c>
      <c r="E118" s="5" t="s">
        <v>2375</v>
      </c>
      <c r="F118" s="5"/>
      <c r="G118" s="5" t="s">
        <v>2372</v>
      </c>
      <c r="H118" s="5" t="s">
        <v>550</v>
      </c>
      <c r="I118" s="144" t="s">
        <v>65</v>
      </c>
      <c r="J118" s="5"/>
      <c r="K118" s="5" t="s">
        <v>496</v>
      </c>
      <c r="L118" s="167">
        <v>1</v>
      </c>
      <c r="M118" s="5">
        <v>0</v>
      </c>
      <c r="N118" s="124">
        <v>1</v>
      </c>
      <c r="O118" s="5">
        <v>0</v>
      </c>
      <c r="P118" s="5">
        <v>1</v>
      </c>
      <c r="Q118" s="5"/>
      <c r="R118" s="5">
        <v>1</v>
      </c>
      <c r="S118" s="5"/>
      <c r="T118" s="5"/>
      <c r="U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s="225" customFormat="1" x14ac:dyDescent="0.25">
      <c r="A119" s="143">
        <v>1.1100000000000001</v>
      </c>
      <c r="B119" s="5" t="s">
        <v>44</v>
      </c>
      <c r="C119" s="5" t="s">
        <v>41</v>
      </c>
      <c r="D119" s="167" t="s">
        <v>873</v>
      </c>
      <c r="E119" s="5" t="s">
        <v>874</v>
      </c>
      <c r="F119" s="5"/>
      <c r="G119" s="5" t="s">
        <v>875</v>
      </c>
      <c r="H119" s="5" t="s">
        <v>64</v>
      </c>
      <c r="I119" s="144" t="s">
        <v>65</v>
      </c>
      <c r="J119" s="5"/>
      <c r="K119" s="5" t="s">
        <v>66</v>
      </c>
      <c r="L119" s="167">
        <v>3</v>
      </c>
      <c r="M119" s="5">
        <v>1</v>
      </c>
      <c r="N119" s="124">
        <v>2</v>
      </c>
      <c r="O119" s="5">
        <v>3</v>
      </c>
      <c r="P119" s="5">
        <v>2</v>
      </c>
      <c r="Q119" s="5"/>
      <c r="R119" s="5"/>
      <c r="S119" s="5"/>
      <c r="T119" s="5"/>
      <c r="U119" s="5">
        <v>2</v>
      </c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s="225" customFormat="1" x14ac:dyDescent="0.25">
      <c r="A120" s="143">
        <v>1.1100000000000001</v>
      </c>
      <c r="B120" s="5" t="s">
        <v>40</v>
      </c>
      <c r="C120" s="5" t="s">
        <v>41</v>
      </c>
      <c r="D120" s="167" t="s">
        <v>293</v>
      </c>
      <c r="E120" s="5" t="s">
        <v>294</v>
      </c>
      <c r="F120" s="5"/>
      <c r="G120" s="5" t="s">
        <v>295</v>
      </c>
      <c r="H120" s="5" t="s">
        <v>257</v>
      </c>
      <c r="I120" s="144" t="s">
        <v>65</v>
      </c>
      <c r="J120" s="5"/>
      <c r="K120" s="5" t="s">
        <v>66</v>
      </c>
      <c r="L120" s="167">
        <v>1</v>
      </c>
      <c r="M120" s="5">
        <v>0</v>
      </c>
      <c r="N120" s="124">
        <v>1</v>
      </c>
      <c r="O120" s="5">
        <v>0</v>
      </c>
      <c r="P120" s="5">
        <v>1</v>
      </c>
      <c r="Q120" s="5"/>
      <c r="R120" s="5">
        <v>1</v>
      </c>
      <c r="S120" s="5"/>
      <c r="T120" s="5"/>
      <c r="U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s="225" customFormat="1" x14ac:dyDescent="0.25">
      <c r="A121" s="143">
        <v>1.1100000000000001</v>
      </c>
      <c r="B121" s="5" t="s">
        <v>40</v>
      </c>
      <c r="C121" s="5" t="s">
        <v>41</v>
      </c>
      <c r="D121" s="167" t="s">
        <v>778</v>
      </c>
      <c r="E121" s="5" t="s">
        <v>779</v>
      </c>
      <c r="F121" s="5"/>
      <c r="G121" s="5" t="s">
        <v>780</v>
      </c>
      <c r="H121" s="5" t="s">
        <v>762</v>
      </c>
      <c r="I121" s="144" t="s">
        <v>65</v>
      </c>
      <c r="J121" s="5"/>
      <c r="K121" s="5" t="s">
        <v>183</v>
      </c>
      <c r="L121" s="167">
        <v>3</v>
      </c>
      <c r="M121" s="5">
        <v>0</v>
      </c>
      <c r="N121" s="124">
        <v>3</v>
      </c>
      <c r="O121" s="5">
        <v>0</v>
      </c>
      <c r="P121" s="5">
        <v>3</v>
      </c>
      <c r="Q121" s="5"/>
      <c r="R121" s="5">
        <v>3</v>
      </c>
      <c r="S121" s="5"/>
      <c r="T121" s="5"/>
      <c r="U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s="225" customFormat="1" x14ac:dyDescent="0.25">
      <c r="A122" s="143">
        <v>1.1100000000000001</v>
      </c>
      <c r="B122" s="5" t="s">
        <v>40</v>
      </c>
      <c r="C122" s="5" t="s">
        <v>41</v>
      </c>
      <c r="D122" s="167" t="s">
        <v>474</v>
      </c>
      <c r="E122" s="5" t="s">
        <v>475</v>
      </c>
      <c r="F122" s="5"/>
      <c r="G122" s="5" t="s">
        <v>476</v>
      </c>
      <c r="H122" s="5" t="s">
        <v>378</v>
      </c>
      <c r="I122" s="144" t="s">
        <v>65</v>
      </c>
      <c r="J122" s="5"/>
      <c r="K122" s="5" t="s">
        <v>66</v>
      </c>
      <c r="L122" s="167">
        <v>2</v>
      </c>
      <c r="M122" s="5">
        <v>3</v>
      </c>
      <c r="N122" s="124">
        <v>-1</v>
      </c>
      <c r="O122" s="5">
        <v>0</v>
      </c>
      <c r="P122" s="5">
        <v>-1</v>
      </c>
      <c r="Q122" s="5"/>
      <c r="R122" s="5"/>
      <c r="S122" s="5">
        <v>-3</v>
      </c>
      <c r="T122" s="5">
        <v>2</v>
      </c>
      <c r="U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s="225" customFormat="1" x14ac:dyDescent="0.25">
      <c r="A123" s="143">
        <v>1.1100000000000001</v>
      </c>
      <c r="B123" s="5" t="s">
        <v>44</v>
      </c>
      <c r="C123" s="5" t="s">
        <v>41</v>
      </c>
      <c r="D123" s="167" t="s">
        <v>584</v>
      </c>
      <c r="E123" s="5" t="s">
        <v>585</v>
      </c>
      <c r="F123" s="5"/>
      <c r="G123" s="5" t="s">
        <v>586</v>
      </c>
      <c r="H123" s="5" t="s">
        <v>550</v>
      </c>
      <c r="I123" s="144" t="s">
        <v>65</v>
      </c>
      <c r="J123" s="5"/>
      <c r="K123" s="5" t="s">
        <v>496</v>
      </c>
      <c r="L123" s="167">
        <v>1</v>
      </c>
      <c r="M123" s="5">
        <v>0</v>
      </c>
      <c r="N123" s="124">
        <v>1</v>
      </c>
      <c r="O123" s="5">
        <v>0</v>
      </c>
      <c r="P123" s="5">
        <v>1</v>
      </c>
      <c r="Q123" s="5"/>
      <c r="R123" s="5"/>
      <c r="S123" s="5"/>
      <c r="T123" s="5">
        <v>1</v>
      </c>
      <c r="U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s="225" customFormat="1" x14ac:dyDescent="0.25">
      <c r="A124" s="143">
        <v>1.1100000000000001</v>
      </c>
      <c r="B124" s="5" t="s">
        <v>40</v>
      </c>
      <c r="C124" s="5" t="s">
        <v>41</v>
      </c>
      <c r="D124" s="167" t="s">
        <v>2498</v>
      </c>
      <c r="E124" s="5" t="s">
        <v>2572</v>
      </c>
      <c r="F124" s="5"/>
      <c r="G124" s="5" t="s">
        <v>2645</v>
      </c>
      <c r="H124" s="5" t="s">
        <v>714</v>
      </c>
      <c r="I124" s="144" t="s">
        <v>65</v>
      </c>
      <c r="J124" s="5"/>
      <c r="K124" s="5" t="s">
        <v>66</v>
      </c>
      <c r="L124" s="167">
        <v>1</v>
      </c>
      <c r="M124" s="5">
        <v>0</v>
      </c>
      <c r="N124" s="124">
        <v>1</v>
      </c>
      <c r="O124" s="5">
        <v>1</v>
      </c>
      <c r="P124" s="5">
        <v>1</v>
      </c>
      <c r="Q124" s="5"/>
      <c r="R124" s="5"/>
      <c r="S124" s="5"/>
      <c r="T124" s="5"/>
      <c r="U124" s="5">
        <v>1</v>
      </c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s="225" customFormat="1" x14ac:dyDescent="0.25">
      <c r="A125" s="143">
        <v>1.1100000000000001</v>
      </c>
      <c r="B125" s="5" t="s">
        <v>40</v>
      </c>
      <c r="C125" s="5" t="s">
        <v>41</v>
      </c>
      <c r="D125" s="167" t="s">
        <v>179</v>
      </c>
      <c r="E125" s="5" t="s">
        <v>180</v>
      </c>
      <c r="F125" s="5"/>
      <c r="G125" s="5" t="s">
        <v>181</v>
      </c>
      <c r="H125" s="5" t="s">
        <v>182</v>
      </c>
      <c r="I125" s="144" t="s">
        <v>65</v>
      </c>
      <c r="J125" s="5"/>
      <c r="K125" s="5" t="s">
        <v>183</v>
      </c>
      <c r="L125" s="167">
        <v>1</v>
      </c>
      <c r="M125" s="5">
        <v>0</v>
      </c>
      <c r="N125" s="124">
        <v>1</v>
      </c>
      <c r="O125" s="5">
        <v>0</v>
      </c>
      <c r="P125" s="5">
        <v>1</v>
      </c>
      <c r="Q125" s="5"/>
      <c r="R125" s="5"/>
      <c r="S125" s="5">
        <v>1</v>
      </c>
      <c r="T125" s="5"/>
      <c r="U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s="225" customFormat="1" x14ac:dyDescent="0.25">
      <c r="A126" s="143">
        <v>1.1100000000000001</v>
      </c>
      <c r="B126" s="5" t="s">
        <v>44</v>
      </c>
      <c r="C126" s="5" t="s">
        <v>41</v>
      </c>
      <c r="D126" s="167" t="s">
        <v>897</v>
      </c>
      <c r="E126" s="5" t="s">
        <v>898</v>
      </c>
      <c r="F126" s="5"/>
      <c r="G126" s="5" t="s">
        <v>899</v>
      </c>
      <c r="H126" s="5" t="s">
        <v>257</v>
      </c>
      <c r="I126" s="144" t="s">
        <v>65</v>
      </c>
      <c r="J126" s="5"/>
      <c r="K126" s="5" t="s">
        <v>66</v>
      </c>
      <c r="L126" s="167">
        <v>4</v>
      </c>
      <c r="M126" s="5">
        <v>0</v>
      </c>
      <c r="N126" s="124">
        <v>4</v>
      </c>
      <c r="O126" s="5">
        <v>0</v>
      </c>
      <c r="P126" s="5">
        <v>4</v>
      </c>
      <c r="Q126" s="5"/>
      <c r="R126" s="5"/>
      <c r="S126" s="5"/>
      <c r="T126" s="5"/>
      <c r="U126" s="5">
        <v>4</v>
      </c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s="225" customFormat="1" x14ac:dyDescent="0.25">
      <c r="A127" s="143">
        <v>1.1100000000000001</v>
      </c>
      <c r="B127" s="5" t="s">
        <v>40</v>
      </c>
      <c r="C127" s="5" t="s">
        <v>41</v>
      </c>
      <c r="D127" s="167" t="s">
        <v>497</v>
      </c>
      <c r="E127" s="5" t="s">
        <v>498</v>
      </c>
      <c r="F127" s="5"/>
      <c r="G127" s="5" t="s">
        <v>499</v>
      </c>
      <c r="H127" s="5" t="s">
        <v>495</v>
      </c>
      <c r="I127" s="144" t="s">
        <v>65</v>
      </c>
      <c r="J127" s="5"/>
      <c r="K127" s="5" t="s">
        <v>496</v>
      </c>
      <c r="L127" s="167">
        <v>1</v>
      </c>
      <c r="M127" s="5">
        <v>0</v>
      </c>
      <c r="N127" s="124">
        <v>1</v>
      </c>
      <c r="O127" s="5">
        <v>0</v>
      </c>
      <c r="P127" s="5">
        <v>1</v>
      </c>
      <c r="Q127" s="5">
        <v>1</v>
      </c>
      <c r="R127" s="5"/>
      <c r="S127" s="5"/>
      <c r="T127" s="5"/>
      <c r="U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s="225" customFormat="1" x14ac:dyDescent="0.25">
      <c r="A128" s="143">
        <v>1.1100000000000001</v>
      </c>
      <c r="B128" s="5" t="s">
        <v>40</v>
      </c>
      <c r="C128" s="5" t="s">
        <v>41</v>
      </c>
      <c r="D128" s="167" t="s">
        <v>961</v>
      </c>
      <c r="E128" s="5" t="s">
        <v>962</v>
      </c>
      <c r="F128" s="5"/>
      <c r="G128" s="5" t="s">
        <v>963</v>
      </c>
      <c r="H128" s="5" t="s">
        <v>495</v>
      </c>
      <c r="I128" s="144" t="s">
        <v>65</v>
      </c>
      <c r="J128" s="5"/>
      <c r="K128" s="5" t="s">
        <v>496</v>
      </c>
      <c r="L128" s="167">
        <v>1</v>
      </c>
      <c r="M128" s="5">
        <v>0</v>
      </c>
      <c r="N128" s="124">
        <v>1</v>
      </c>
      <c r="O128" s="5">
        <v>0</v>
      </c>
      <c r="P128" s="5">
        <v>1</v>
      </c>
      <c r="Q128" s="5"/>
      <c r="R128" s="5"/>
      <c r="S128" s="5"/>
      <c r="T128" s="5"/>
      <c r="U128" s="5">
        <v>1</v>
      </c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s="225" customFormat="1" x14ac:dyDescent="0.25">
      <c r="A129" s="143">
        <v>1.1100000000000001</v>
      </c>
      <c r="B129" s="5" t="s">
        <v>40</v>
      </c>
      <c r="C129" s="5" t="s">
        <v>41</v>
      </c>
      <c r="D129" s="167" t="s">
        <v>1043</v>
      </c>
      <c r="E129" s="5" t="s">
        <v>1044</v>
      </c>
      <c r="F129" s="5"/>
      <c r="G129" s="5" t="s">
        <v>1045</v>
      </c>
      <c r="H129" s="5" t="s">
        <v>762</v>
      </c>
      <c r="I129" s="144" t="s">
        <v>65</v>
      </c>
      <c r="J129" s="5"/>
      <c r="K129" s="5" t="s">
        <v>183</v>
      </c>
      <c r="L129" s="167">
        <v>1</v>
      </c>
      <c r="M129" s="5">
        <v>0</v>
      </c>
      <c r="N129" s="124">
        <v>1</v>
      </c>
      <c r="O129" s="5">
        <v>0</v>
      </c>
      <c r="P129" s="5">
        <v>1</v>
      </c>
      <c r="Q129" s="5"/>
      <c r="R129" s="5"/>
      <c r="S129" s="5"/>
      <c r="T129" s="5"/>
      <c r="U129" s="5">
        <v>1</v>
      </c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s="225" customFormat="1" x14ac:dyDescent="0.25">
      <c r="A130" s="143">
        <v>1.1100000000000001</v>
      </c>
      <c r="B130" s="5" t="s">
        <v>40</v>
      </c>
      <c r="C130" s="5" t="s">
        <v>41</v>
      </c>
      <c r="D130" s="167" t="s">
        <v>727</v>
      </c>
      <c r="E130" s="5" t="s">
        <v>728</v>
      </c>
      <c r="F130" s="5"/>
      <c r="G130" s="5" t="s">
        <v>729</v>
      </c>
      <c r="H130" s="5" t="s">
        <v>714</v>
      </c>
      <c r="I130" s="144" t="s">
        <v>65</v>
      </c>
      <c r="J130" s="5"/>
      <c r="K130" s="5" t="s">
        <v>66</v>
      </c>
      <c r="L130" s="167">
        <v>1</v>
      </c>
      <c r="M130" s="5">
        <v>0</v>
      </c>
      <c r="N130" s="124">
        <v>1</v>
      </c>
      <c r="O130" s="5">
        <v>0</v>
      </c>
      <c r="P130" s="5">
        <v>1</v>
      </c>
      <c r="Q130" s="5"/>
      <c r="R130" s="5"/>
      <c r="S130" s="5">
        <v>1</v>
      </c>
      <c r="T130" s="5"/>
      <c r="U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s="225" customFormat="1" x14ac:dyDescent="0.25">
      <c r="A131" s="143">
        <v>1.1100000000000001</v>
      </c>
      <c r="B131" s="5" t="s">
        <v>40</v>
      </c>
      <c r="C131" s="5" t="s">
        <v>41</v>
      </c>
      <c r="D131" s="167" t="s">
        <v>845</v>
      </c>
      <c r="E131" s="5" t="s">
        <v>846</v>
      </c>
      <c r="F131" s="5"/>
      <c r="G131" s="5" t="s">
        <v>847</v>
      </c>
      <c r="H131" s="5" t="s">
        <v>832</v>
      </c>
      <c r="I131" s="144" t="s">
        <v>65</v>
      </c>
      <c r="J131" s="5"/>
      <c r="K131" s="5" t="s">
        <v>522</v>
      </c>
      <c r="L131" s="167">
        <v>1</v>
      </c>
      <c r="M131" s="5">
        <v>0</v>
      </c>
      <c r="N131" s="124">
        <v>1</v>
      </c>
      <c r="O131" s="5">
        <v>0</v>
      </c>
      <c r="P131" s="5">
        <v>1</v>
      </c>
      <c r="Q131" s="5"/>
      <c r="R131" s="5"/>
      <c r="S131" s="5"/>
      <c r="T131" s="5">
        <v>1</v>
      </c>
      <c r="U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s="225" customFormat="1" x14ac:dyDescent="0.25">
      <c r="A132" s="143">
        <v>1.1100000000000001</v>
      </c>
      <c r="B132" s="5" t="s">
        <v>40</v>
      </c>
      <c r="C132" s="5" t="s">
        <v>41</v>
      </c>
      <c r="D132" s="167" t="s">
        <v>560</v>
      </c>
      <c r="E132" s="5" t="s">
        <v>561</v>
      </c>
      <c r="F132" s="5"/>
      <c r="G132" s="5" t="s">
        <v>562</v>
      </c>
      <c r="H132" s="5" t="s">
        <v>550</v>
      </c>
      <c r="I132" s="144" t="s">
        <v>65</v>
      </c>
      <c r="J132" s="5"/>
      <c r="K132" s="5" t="s">
        <v>496</v>
      </c>
      <c r="L132" s="167">
        <v>1</v>
      </c>
      <c r="M132" s="5">
        <v>1</v>
      </c>
      <c r="N132" s="124">
        <v>0</v>
      </c>
      <c r="O132" s="5">
        <v>0</v>
      </c>
      <c r="P132" s="5">
        <v>-1</v>
      </c>
      <c r="Q132" s="5">
        <v>-1</v>
      </c>
      <c r="R132" s="5"/>
      <c r="S132" s="5"/>
      <c r="T132" s="5"/>
      <c r="U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s="225" customFormat="1" x14ac:dyDescent="0.25">
      <c r="A133" s="143">
        <v>1.1100000000000001</v>
      </c>
      <c r="B133" s="5" t="s">
        <v>40</v>
      </c>
      <c r="C133" s="5" t="s">
        <v>41</v>
      </c>
      <c r="D133" s="167" t="s">
        <v>296</v>
      </c>
      <c r="E133" s="5" t="s">
        <v>297</v>
      </c>
      <c r="F133" s="5"/>
      <c r="G133" s="5" t="s">
        <v>298</v>
      </c>
      <c r="H133" s="5" t="s">
        <v>257</v>
      </c>
      <c r="I133" s="144" t="s">
        <v>65</v>
      </c>
      <c r="J133" s="5"/>
      <c r="K133" s="5" t="s">
        <v>66</v>
      </c>
      <c r="L133" s="167">
        <v>1</v>
      </c>
      <c r="M133" s="5">
        <v>0</v>
      </c>
      <c r="N133" s="124">
        <v>1</v>
      </c>
      <c r="O133" s="5">
        <v>0</v>
      </c>
      <c r="P133" s="5">
        <v>1</v>
      </c>
      <c r="Q133" s="5"/>
      <c r="R133" s="5"/>
      <c r="S133" s="5">
        <v>1</v>
      </c>
      <c r="T133" s="5"/>
      <c r="U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s="225" customFormat="1" x14ac:dyDescent="0.25">
      <c r="A134" s="143">
        <v>1.1100000000000001</v>
      </c>
      <c r="B134" s="5" t="s">
        <v>40</v>
      </c>
      <c r="C134" s="5" t="s">
        <v>41</v>
      </c>
      <c r="D134" s="167" t="s">
        <v>372</v>
      </c>
      <c r="E134" s="5" t="s">
        <v>373</v>
      </c>
      <c r="F134" s="5"/>
      <c r="G134" s="5" t="s">
        <v>374</v>
      </c>
      <c r="H134" s="5" t="s">
        <v>371</v>
      </c>
      <c r="I134" s="144" t="s">
        <v>65</v>
      </c>
      <c r="J134" s="5"/>
      <c r="K134" s="5" t="s">
        <v>183</v>
      </c>
      <c r="L134" s="167">
        <v>1</v>
      </c>
      <c r="M134" s="5">
        <v>1</v>
      </c>
      <c r="N134" s="124">
        <v>0</v>
      </c>
      <c r="O134" s="5">
        <v>0</v>
      </c>
      <c r="P134" s="5">
        <v>0</v>
      </c>
      <c r="Q134" s="5"/>
      <c r="R134" s="5"/>
      <c r="S134" s="5"/>
      <c r="T134" s="5">
        <v>0</v>
      </c>
      <c r="U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s="225" customFormat="1" x14ac:dyDescent="0.25">
      <c r="A135" s="143">
        <v>1.1100000000000001</v>
      </c>
      <c r="B135" s="5" t="s">
        <v>40</v>
      </c>
      <c r="C135" s="5" t="s">
        <v>41</v>
      </c>
      <c r="D135" s="167" t="s">
        <v>621</v>
      </c>
      <c r="E135" s="5" t="s">
        <v>622</v>
      </c>
      <c r="F135" s="5"/>
      <c r="G135" s="5" t="s">
        <v>623</v>
      </c>
      <c r="H135" s="5" t="s">
        <v>593</v>
      </c>
      <c r="I135" s="144" t="s">
        <v>65</v>
      </c>
      <c r="J135" s="5"/>
      <c r="K135" s="5" t="s">
        <v>522</v>
      </c>
      <c r="L135" s="167">
        <v>0</v>
      </c>
      <c r="M135" s="5">
        <v>1</v>
      </c>
      <c r="N135" s="124">
        <v>-1</v>
      </c>
      <c r="O135" s="5">
        <v>0</v>
      </c>
      <c r="P135" s="5">
        <v>-1</v>
      </c>
      <c r="Q135" s="5"/>
      <c r="R135" s="5"/>
      <c r="S135" s="5">
        <v>-1</v>
      </c>
      <c r="T135" s="5"/>
      <c r="U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s="225" customFormat="1" x14ac:dyDescent="0.25">
      <c r="A136" s="143">
        <v>1.1100000000000001</v>
      </c>
      <c r="B136" s="5" t="s">
        <v>40</v>
      </c>
      <c r="C136" s="5" t="s">
        <v>41</v>
      </c>
      <c r="D136" s="167" t="s">
        <v>412</v>
      </c>
      <c r="E136" s="5" t="s">
        <v>413</v>
      </c>
      <c r="F136" s="5"/>
      <c r="G136" s="5" t="s">
        <v>414</v>
      </c>
      <c r="H136" s="5" t="s">
        <v>378</v>
      </c>
      <c r="I136" s="144" t="s">
        <v>65</v>
      </c>
      <c r="J136" s="5"/>
      <c r="K136" s="5" t="s">
        <v>66</v>
      </c>
      <c r="L136" s="167">
        <v>1</v>
      </c>
      <c r="M136" s="5">
        <v>0</v>
      </c>
      <c r="N136" s="124">
        <v>1</v>
      </c>
      <c r="O136" s="5">
        <v>0</v>
      </c>
      <c r="P136" s="5">
        <v>1</v>
      </c>
      <c r="Q136" s="5"/>
      <c r="R136" s="5">
        <v>1</v>
      </c>
      <c r="S136" s="5"/>
      <c r="T136" s="5"/>
      <c r="U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s="225" customFormat="1" x14ac:dyDescent="0.25">
      <c r="A137" s="143">
        <v>1.1100000000000001</v>
      </c>
      <c r="B137" s="5" t="s">
        <v>40</v>
      </c>
      <c r="C137" s="5" t="s">
        <v>41</v>
      </c>
      <c r="D137" s="167" t="s">
        <v>1207</v>
      </c>
      <c r="E137" s="5" t="s">
        <v>1208</v>
      </c>
      <c r="F137" s="5"/>
      <c r="G137" s="5" t="s">
        <v>1209</v>
      </c>
      <c r="H137" s="5" t="s">
        <v>495</v>
      </c>
      <c r="I137" s="144" t="s">
        <v>65</v>
      </c>
      <c r="J137" s="5"/>
      <c r="K137" s="5" t="s">
        <v>496</v>
      </c>
      <c r="L137" s="167">
        <v>1</v>
      </c>
      <c r="M137" s="5">
        <v>1</v>
      </c>
      <c r="N137" s="124">
        <v>0</v>
      </c>
      <c r="O137" s="5">
        <v>0</v>
      </c>
      <c r="P137" s="5">
        <v>0</v>
      </c>
      <c r="Q137" s="5"/>
      <c r="R137" s="5"/>
      <c r="S137" s="5"/>
      <c r="T137" s="5"/>
      <c r="U137" s="5">
        <v>0</v>
      </c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s="225" customFormat="1" x14ac:dyDescent="0.25">
      <c r="A138" s="143">
        <v>1.1100000000000001</v>
      </c>
      <c r="B138" s="5" t="s">
        <v>40</v>
      </c>
      <c r="C138" s="5" t="s">
        <v>41</v>
      </c>
      <c r="D138" s="167" t="s">
        <v>2492</v>
      </c>
      <c r="E138" s="5" t="s">
        <v>2566</v>
      </c>
      <c r="F138" s="5"/>
      <c r="G138" s="5" t="s">
        <v>2639</v>
      </c>
      <c r="H138" s="5" t="s">
        <v>593</v>
      </c>
      <c r="I138" s="144" t="s">
        <v>65</v>
      </c>
      <c r="J138" s="5"/>
      <c r="K138" s="5" t="s">
        <v>522</v>
      </c>
      <c r="L138" s="167">
        <v>1</v>
      </c>
      <c r="M138" s="5">
        <v>0</v>
      </c>
      <c r="N138" s="124">
        <v>1</v>
      </c>
      <c r="O138" s="5">
        <v>1</v>
      </c>
      <c r="P138" s="5">
        <v>1</v>
      </c>
      <c r="Q138" s="5"/>
      <c r="R138" s="5"/>
      <c r="S138" s="5"/>
      <c r="T138" s="5"/>
      <c r="U138" s="5">
        <v>1</v>
      </c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s="225" customFormat="1" x14ac:dyDescent="0.25">
      <c r="A139" s="143">
        <v>1.1100000000000001</v>
      </c>
      <c r="B139" s="5" t="s">
        <v>40</v>
      </c>
      <c r="C139" s="5" t="s">
        <v>41</v>
      </c>
      <c r="D139" s="167" t="s">
        <v>415</v>
      </c>
      <c r="E139" s="5" t="s">
        <v>416</v>
      </c>
      <c r="F139" s="5"/>
      <c r="G139" s="5" t="s">
        <v>417</v>
      </c>
      <c r="H139" s="5" t="s">
        <v>378</v>
      </c>
      <c r="I139" s="144" t="s">
        <v>65</v>
      </c>
      <c r="J139" s="5"/>
      <c r="K139" s="5" t="s">
        <v>66</v>
      </c>
      <c r="L139" s="167">
        <v>1</v>
      </c>
      <c r="M139" s="5">
        <v>0</v>
      </c>
      <c r="N139" s="124">
        <v>1</v>
      </c>
      <c r="O139" s="5">
        <v>0</v>
      </c>
      <c r="P139" s="5">
        <v>1</v>
      </c>
      <c r="Q139" s="5"/>
      <c r="R139" s="5"/>
      <c r="S139" s="5">
        <v>1</v>
      </c>
      <c r="T139" s="5"/>
      <c r="U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s="225" customFormat="1" x14ac:dyDescent="0.25">
      <c r="A140" s="143">
        <v>1.1100000000000001</v>
      </c>
      <c r="B140" s="5" t="s">
        <v>40</v>
      </c>
      <c r="C140" s="5" t="s">
        <v>41</v>
      </c>
      <c r="D140" s="167" t="s">
        <v>751</v>
      </c>
      <c r="E140" s="5" t="s">
        <v>752</v>
      </c>
      <c r="F140" s="5"/>
      <c r="G140" s="5" t="s">
        <v>753</v>
      </c>
      <c r="H140" s="5" t="s">
        <v>714</v>
      </c>
      <c r="I140" s="144" t="s">
        <v>65</v>
      </c>
      <c r="J140" s="5"/>
      <c r="K140" s="5" t="s">
        <v>66</v>
      </c>
      <c r="L140" s="167">
        <v>1</v>
      </c>
      <c r="M140" s="5">
        <v>0</v>
      </c>
      <c r="N140" s="124">
        <v>1</v>
      </c>
      <c r="O140" s="5">
        <v>0</v>
      </c>
      <c r="P140" s="5">
        <v>1</v>
      </c>
      <c r="Q140" s="5"/>
      <c r="R140" s="5"/>
      <c r="S140" s="5"/>
      <c r="T140" s="5">
        <v>1</v>
      </c>
      <c r="U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s="225" customFormat="1" x14ac:dyDescent="0.25">
      <c r="A141" s="143">
        <v>1.1100000000000001</v>
      </c>
      <c r="B141" s="5" t="s">
        <v>40</v>
      </c>
      <c r="C141" s="5" t="s">
        <v>41</v>
      </c>
      <c r="D141" s="167" t="s">
        <v>781</v>
      </c>
      <c r="E141" s="5" t="s">
        <v>782</v>
      </c>
      <c r="F141" s="5"/>
      <c r="G141" s="5" t="s">
        <v>783</v>
      </c>
      <c r="H141" s="5" t="s">
        <v>762</v>
      </c>
      <c r="I141" s="144" t="s">
        <v>65</v>
      </c>
      <c r="J141" s="5"/>
      <c r="K141" s="5" t="s">
        <v>183</v>
      </c>
      <c r="L141" s="167">
        <v>1</v>
      </c>
      <c r="M141" s="5">
        <v>0</v>
      </c>
      <c r="N141" s="124">
        <v>1</v>
      </c>
      <c r="O141" s="5">
        <v>0</v>
      </c>
      <c r="P141" s="5">
        <v>1</v>
      </c>
      <c r="Q141" s="5"/>
      <c r="R141" s="5"/>
      <c r="S141" s="5">
        <v>1</v>
      </c>
      <c r="T141" s="5"/>
      <c r="U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s="225" customFormat="1" x14ac:dyDescent="0.25">
      <c r="A142" s="143">
        <v>1.1100000000000001</v>
      </c>
      <c r="B142" s="5" t="s">
        <v>40</v>
      </c>
      <c r="C142" s="5" t="s">
        <v>41</v>
      </c>
      <c r="D142" s="167" t="s">
        <v>784</v>
      </c>
      <c r="E142" s="5" t="s">
        <v>785</v>
      </c>
      <c r="F142" s="5"/>
      <c r="G142" s="5" t="s">
        <v>786</v>
      </c>
      <c r="H142" s="5" t="s">
        <v>762</v>
      </c>
      <c r="I142" s="144" t="s">
        <v>65</v>
      </c>
      <c r="J142" s="5"/>
      <c r="K142" s="5" t="s">
        <v>183</v>
      </c>
      <c r="L142" s="167">
        <v>1</v>
      </c>
      <c r="M142" s="5">
        <v>0</v>
      </c>
      <c r="N142" s="124">
        <v>1</v>
      </c>
      <c r="O142" s="5">
        <v>0</v>
      </c>
      <c r="P142" s="5">
        <v>1</v>
      </c>
      <c r="Q142" s="5"/>
      <c r="R142" s="5"/>
      <c r="S142" s="5">
        <v>1</v>
      </c>
      <c r="T142" s="5"/>
      <c r="U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s="225" customFormat="1" x14ac:dyDescent="0.25">
      <c r="A143" s="143">
        <v>1.1100000000000001</v>
      </c>
      <c r="B143" s="5" t="s">
        <v>40</v>
      </c>
      <c r="C143" s="5" t="s">
        <v>41</v>
      </c>
      <c r="D143" s="167" t="s">
        <v>418</v>
      </c>
      <c r="E143" s="5" t="s">
        <v>419</v>
      </c>
      <c r="F143" s="5"/>
      <c r="G143" s="5" t="s">
        <v>420</v>
      </c>
      <c r="H143" s="5" t="s">
        <v>378</v>
      </c>
      <c r="I143" s="144" t="s">
        <v>65</v>
      </c>
      <c r="J143" s="5"/>
      <c r="K143" s="5" t="s">
        <v>66</v>
      </c>
      <c r="L143" s="167">
        <v>2</v>
      </c>
      <c r="M143" s="5">
        <v>0</v>
      </c>
      <c r="N143" s="124">
        <v>2</v>
      </c>
      <c r="O143" s="5">
        <v>0</v>
      </c>
      <c r="P143" s="5">
        <v>2</v>
      </c>
      <c r="Q143" s="5">
        <v>0</v>
      </c>
      <c r="R143" s="5">
        <v>2</v>
      </c>
      <c r="S143" s="5"/>
      <c r="T143" s="5"/>
      <c r="U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s="225" customFormat="1" x14ac:dyDescent="0.25">
      <c r="A144" s="143">
        <v>1.1100000000000001</v>
      </c>
      <c r="B144" s="5" t="s">
        <v>40</v>
      </c>
      <c r="C144" s="5" t="s">
        <v>41</v>
      </c>
      <c r="D144" s="167" t="s">
        <v>421</v>
      </c>
      <c r="E144" s="5" t="s">
        <v>422</v>
      </c>
      <c r="F144" s="5"/>
      <c r="G144" s="5" t="s">
        <v>423</v>
      </c>
      <c r="H144" s="5" t="s">
        <v>378</v>
      </c>
      <c r="I144" s="144" t="s">
        <v>65</v>
      </c>
      <c r="J144" s="5"/>
      <c r="K144" s="5" t="s">
        <v>66</v>
      </c>
      <c r="L144" s="167">
        <v>2</v>
      </c>
      <c r="M144" s="5">
        <v>1</v>
      </c>
      <c r="N144" s="124">
        <v>1</v>
      </c>
      <c r="O144" s="5">
        <v>0</v>
      </c>
      <c r="P144" s="5">
        <v>1</v>
      </c>
      <c r="Q144" s="5">
        <v>1</v>
      </c>
      <c r="R144" s="5">
        <v>0</v>
      </c>
      <c r="S144" s="5"/>
      <c r="T144" s="5"/>
      <c r="U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s="225" customFormat="1" x14ac:dyDescent="0.25">
      <c r="A145" s="143">
        <v>1.1100000000000001</v>
      </c>
      <c r="B145" s="5" t="s">
        <v>40</v>
      </c>
      <c r="C145" s="5" t="s">
        <v>41</v>
      </c>
      <c r="D145" s="167" t="s">
        <v>227</v>
      </c>
      <c r="E145" s="5" t="s">
        <v>2529</v>
      </c>
      <c r="F145" s="5"/>
      <c r="G145" s="5" t="s">
        <v>228</v>
      </c>
      <c r="H145" s="5" t="s">
        <v>187</v>
      </c>
      <c r="I145" s="144" t="s">
        <v>65</v>
      </c>
      <c r="J145" s="5"/>
      <c r="K145" s="5" t="s">
        <v>126</v>
      </c>
      <c r="L145" s="167">
        <v>1</v>
      </c>
      <c r="M145" s="5">
        <v>0</v>
      </c>
      <c r="N145" s="124">
        <v>1</v>
      </c>
      <c r="O145" s="5">
        <v>0</v>
      </c>
      <c r="P145" s="5">
        <v>1</v>
      </c>
      <c r="Q145" s="5"/>
      <c r="R145" s="5"/>
      <c r="S145" s="5"/>
      <c r="T145" s="5"/>
      <c r="U145" s="5">
        <v>1</v>
      </c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s="225" customFormat="1" x14ac:dyDescent="0.25">
      <c r="A146" s="143">
        <v>1.1100000000000001</v>
      </c>
      <c r="B146" s="5" t="s">
        <v>40</v>
      </c>
      <c r="C146" s="5" t="s">
        <v>41</v>
      </c>
      <c r="D146" s="167" t="s">
        <v>424</v>
      </c>
      <c r="E146" s="5" t="s">
        <v>425</v>
      </c>
      <c r="F146" s="5"/>
      <c r="G146" s="5" t="s">
        <v>426</v>
      </c>
      <c r="H146" s="5" t="s">
        <v>378</v>
      </c>
      <c r="I146" s="144" t="s">
        <v>65</v>
      </c>
      <c r="J146" s="5"/>
      <c r="K146" s="5" t="s">
        <v>66</v>
      </c>
      <c r="L146" s="167">
        <v>1</v>
      </c>
      <c r="M146" s="5">
        <v>0</v>
      </c>
      <c r="N146" s="124">
        <v>1</v>
      </c>
      <c r="O146" s="5">
        <v>0</v>
      </c>
      <c r="P146" s="5">
        <v>1</v>
      </c>
      <c r="Q146" s="5">
        <v>1</v>
      </c>
      <c r="R146" s="5"/>
      <c r="S146" s="5"/>
      <c r="T146" s="5"/>
      <c r="U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s="225" customFormat="1" x14ac:dyDescent="0.25">
      <c r="A147" s="143">
        <v>1.1100000000000001</v>
      </c>
      <c r="B147" s="5" t="s">
        <v>44</v>
      </c>
      <c r="C147" s="5" t="s">
        <v>41</v>
      </c>
      <c r="D147" s="167" t="s">
        <v>1232</v>
      </c>
      <c r="E147" s="5" t="s">
        <v>1233</v>
      </c>
      <c r="F147" s="5"/>
      <c r="G147" s="5" t="s">
        <v>1234</v>
      </c>
      <c r="H147" s="5" t="s">
        <v>593</v>
      </c>
      <c r="I147" s="144" t="s">
        <v>65</v>
      </c>
      <c r="J147" s="5"/>
      <c r="K147" s="5" t="s">
        <v>522</v>
      </c>
      <c r="L147" s="167">
        <v>2</v>
      </c>
      <c r="M147" s="5">
        <v>1</v>
      </c>
      <c r="N147" s="124">
        <v>1</v>
      </c>
      <c r="O147" s="5">
        <v>0</v>
      </c>
      <c r="P147" s="5">
        <v>1</v>
      </c>
      <c r="Q147" s="5"/>
      <c r="R147" s="5"/>
      <c r="S147" s="5"/>
      <c r="T147" s="5"/>
      <c r="U147" s="5">
        <v>1</v>
      </c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s="225" customFormat="1" x14ac:dyDescent="0.25">
      <c r="A148" s="143">
        <v>1.1100000000000001</v>
      </c>
      <c r="B148" s="5" t="s">
        <v>40</v>
      </c>
      <c r="C148" s="5" t="s">
        <v>41</v>
      </c>
      <c r="D148" s="167" t="s">
        <v>2488</v>
      </c>
      <c r="E148" s="5" t="s">
        <v>2561</v>
      </c>
      <c r="F148" s="5"/>
      <c r="G148" s="5" t="s">
        <v>2635</v>
      </c>
      <c r="H148" s="5" t="s">
        <v>495</v>
      </c>
      <c r="I148" s="144" t="s">
        <v>65</v>
      </c>
      <c r="J148" s="5"/>
      <c r="K148" s="5" t="s">
        <v>496</v>
      </c>
      <c r="L148" s="167">
        <v>0</v>
      </c>
      <c r="M148" s="5">
        <v>1</v>
      </c>
      <c r="N148" s="124">
        <v>-1</v>
      </c>
      <c r="O148" s="5">
        <v>2</v>
      </c>
      <c r="P148" s="5">
        <v>-1</v>
      </c>
      <c r="Q148" s="5"/>
      <c r="R148" s="5"/>
      <c r="S148" s="5"/>
      <c r="T148" s="5"/>
      <c r="U148" s="5">
        <v>-1</v>
      </c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s="225" customFormat="1" x14ac:dyDescent="0.25">
      <c r="A149" s="143">
        <v>1.1100000000000001</v>
      </c>
      <c r="B149" s="5" t="s">
        <v>40</v>
      </c>
      <c r="C149" s="5" t="s">
        <v>41</v>
      </c>
      <c r="D149" s="167" t="s">
        <v>787</v>
      </c>
      <c r="E149" s="5" t="s">
        <v>788</v>
      </c>
      <c r="F149" s="5"/>
      <c r="G149" s="5" t="s">
        <v>789</v>
      </c>
      <c r="H149" s="5" t="s">
        <v>762</v>
      </c>
      <c r="I149" s="144" t="s">
        <v>65</v>
      </c>
      <c r="J149" s="5"/>
      <c r="K149" s="5" t="s">
        <v>183</v>
      </c>
      <c r="L149" s="167">
        <v>3</v>
      </c>
      <c r="M149" s="5">
        <v>0</v>
      </c>
      <c r="N149" s="124">
        <v>3</v>
      </c>
      <c r="O149" s="5">
        <v>0</v>
      </c>
      <c r="P149" s="5">
        <v>3</v>
      </c>
      <c r="Q149" s="5"/>
      <c r="R149" s="5"/>
      <c r="S149" s="5">
        <v>3</v>
      </c>
      <c r="T149" s="5"/>
      <c r="U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s="225" customFormat="1" x14ac:dyDescent="0.25">
      <c r="A150" s="143">
        <v>1.1100000000000001</v>
      </c>
      <c r="B150" s="5" t="s">
        <v>40</v>
      </c>
      <c r="C150" s="5" t="s">
        <v>41</v>
      </c>
      <c r="D150" s="167" t="s">
        <v>1009</v>
      </c>
      <c r="E150" s="5" t="s">
        <v>1010</v>
      </c>
      <c r="F150" s="5"/>
      <c r="G150" s="5" t="s">
        <v>1011</v>
      </c>
      <c r="H150" s="5" t="s">
        <v>704</v>
      </c>
      <c r="I150" s="144" t="s">
        <v>65</v>
      </c>
      <c r="J150" s="5"/>
      <c r="K150" s="5" t="s">
        <v>183</v>
      </c>
      <c r="L150" s="167">
        <v>2</v>
      </c>
      <c r="M150" s="5">
        <v>0</v>
      </c>
      <c r="N150" s="124">
        <v>2</v>
      </c>
      <c r="O150" s="5">
        <v>0</v>
      </c>
      <c r="P150" s="5">
        <v>2</v>
      </c>
      <c r="Q150" s="5"/>
      <c r="R150" s="5"/>
      <c r="S150" s="5"/>
      <c r="T150" s="5"/>
      <c r="U150" s="5">
        <v>2</v>
      </c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s="225" customFormat="1" x14ac:dyDescent="0.25">
      <c r="A151" s="143">
        <v>1.1100000000000001</v>
      </c>
      <c r="B151" s="5" t="s">
        <v>44</v>
      </c>
      <c r="C151" s="5" t="s">
        <v>41</v>
      </c>
      <c r="D151" s="167" t="s">
        <v>923</v>
      </c>
      <c r="E151" s="5" t="s">
        <v>924</v>
      </c>
      <c r="F151" s="5"/>
      <c r="G151" s="5" t="s">
        <v>925</v>
      </c>
      <c r="H151" s="5" t="s">
        <v>257</v>
      </c>
      <c r="I151" s="144" t="s">
        <v>65</v>
      </c>
      <c r="J151" s="5"/>
      <c r="K151" s="5" t="s">
        <v>66</v>
      </c>
      <c r="L151" s="167">
        <v>1</v>
      </c>
      <c r="M151" s="5">
        <v>0</v>
      </c>
      <c r="N151" s="124">
        <v>1</v>
      </c>
      <c r="O151" s="5">
        <v>0</v>
      </c>
      <c r="P151" s="5">
        <v>1</v>
      </c>
      <c r="Q151" s="5"/>
      <c r="R151" s="5"/>
      <c r="S151" s="5"/>
      <c r="T151" s="5"/>
      <c r="U151" s="5">
        <v>1</v>
      </c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s="225" customFormat="1" x14ac:dyDescent="0.25">
      <c r="A152" s="143">
        <v>1.1100000000000001</v>
      </c>
      <c r="B152" s="5" t="s">
        <v>40</v>
      </c>
      <c r="C152" s="5" t="s">
        <v>41</v>
      </c>
      <c r="D152" s="167" t="s">
        <v>790</v>
      </c>
      <c r="E152" s="5" t="s">
        <v>791</v>
      </c>
      <c r="F152" s="5"/>
      <c r="G152" s="5" t="s">
        <v>792</v>
      </c>
      <c r="H152" s="5" t="s">
        <v>762</v>
      </c>
      <c r="I152" s="144" t="s">
        <v>65</v>
      </c>
      <c r="J152" s="5"/>
      <c r="K152" s="5" t="s">
        <v>183</v>
      </c>
      <c r="L152" s="167">
        <v>1</v>
      </c>
      <c r="M152" s="5">
        <v>0</v>
      </c>
      <c r="N152" s="124">
        <v>1</v>
      </c>
      <c r="O152" s="5">
        <v>0</v>
      </c>
      <c r="P152" s="5">
        <v>1</v>
      </c>
      <c r="Q152" s="5">
        <v>1</v>
      </c>
      <c r="R152" s="5"/>
      <c r="S152" s="5"/>
      <c r="T152" s="5"/>
      <c r="U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s="225" customFormat="1" x14ac:dyDescent="0.25">
      <c r="A153" s="143">
        <v>1.1100000000000001</v>
      </c>
      <c r="B153" s="5" t="s">
        <v>40</v>
      </c>
      <c r="C153" s="5" t="s">
        <v>41</v>
      </c>
      <c r="D153" s="167" t="s">
        <v>302</v>
      </c>
      <c r="E153" s="5" t="s">
        <v>303</v>
      </c>
      <c r="F153" s="5"/>
      <c r="G153" s="5" t="s">
        <v>304</v>
      </c>
      <c r="H153" s="5" t="s">
        <v>257</v>
      </c>
      <c r="I153" s="144" t="s">
        <v>65</v>
      </c>
      <c r="J153" s="5"/>
      <c r="K153" s="5" t="s">
        <v>66</v>
      </c>
      <c r="L153" s="167">
        <v>3</v>
      </c>
      <c r="M153" s="5">
        <v>0</v>
      </c>
      <c r="N153" s="124">
        <v>3</v>
      </c>
      <c r="O153" s="5">
        <v>0</v>
      </c>
      <c r="P153" s="5">
        <v>3</v>
      </c>
      <c r="Q153" s="5"/>
      <c r="R153" s="5"/>
      <c r="S153" s="5">
        <v>3</v>
      </c>
      <c r="T153" s="5"/>
      <c r="U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s="225" customFormat="1" x14ac:dyDescent="0.25">
      <c r="A154" s="143">
        <v>1.1100000000000001</v>
      </c>
      <c r="B154" s="5" t="s">
        <v>40</v>
      </c>
      <c r="C154" s="5" t="s">
        <v>41</v>
      </c>
      <c r="D154" s="167" t="s">
        <v>305</v>
      </c>
      <c r="E154" s="5" t="s">
        <v>306</v>
      </c>
      <c r="F154" s="5"/>
      <c r="G154" s="5" t="s">
        <v>307</v>
      </c>
      <c r="H154" s="5" t="s">
        <v>257</v>
      </c>
      <c r="I154" s="144" t="s">
        <v>65</v>
      </c>
      <c r="J154" s="5"/>
      <c r="K154" s="5" t="s">
        <v>66</v>
      </c>
      <c r="L154" s="167">
        <v>1</v>
      </c>
      <c r="M154" s="5">
        <v>1</v>
      </c>
      <c r="N154" s="124">
        <v>0</v>
      </c>
      <c r="O154" s="5">
        <v>0</v>
      </c>
      <c r="P154" s="5">
        <v>0</v>
      </c>
      <c r="Q154" s="5"/>
      <c r="R154" s="5"/>
      <c r="S154" s="5">
        <v>0</v>
      </c>
      <c r="T154" s="5"/>
      <c r="U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s="225" customFormat="1" x14ac:dyDescent="0.25">
      <c r="A155" s="143">
        <v>1.1100000000000001</v>
      </c>
      <c r="B155" s="5" t="s">
        <v>40</v>
      </c>
      <c r="C155" s="5" t="s">
        <v>41</v>
      </c>
      <c r="D155" s="167" t="s">
        <v>624</v>
      </c>
      <c r="E155" s="5" t="s">
        <v>625</v>
      </c>
      <c r="F155" s="5"/>
      <c r="G155" s="5" t="s">
        <v>626</v>
      </c>
      <c r="H155" s="5" t="s">
        <v>593</v>
      </c>
      <c r="I155" s="144" t="s">
        <v>65</v>
      </c>
      <c r="J155" s="5"/>
      <c r="K155" s="5" t="s">
        <v>522</v>
      </c>
      <c r="L155" s="167">
        <v>1</v>
      </c>
      <c r="M155" s="5">
        <v>0</v>
      </c>
      <c r="N155" s="124">
        <v>1</v>
      </c>
      <c r="O155" s="5">
        <v>0</v>
      </c>
      <c r="P155" s="5">
        <v>1</v>
      </c>
      <c r="Q155" s="5">
        <v>1</v>
      </c>
      <c r="R155" s="5"/>
      <c r="S155" s="5"/>
      <c r="T155" s="5"/>
      <c r="U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s="225" customFormat="1" x14ac:dyDescent="0.25">
      <c r="A156" s="143">
        <v>1.1100000000000001</v>
      </c>
      <c r="B156" s="5" t="s">
        <v>40</v>
      </c>
      <c r="C156" s="5" t="s">
        <v>41</v>
      </c>
      <c r="D156" s="167" t="s">
        <v>854</v>
      </c>
      <c r="E156" s="5" t="s">
        <v>855</v>
      </c>
      <c r="F156" s="5"/>
      <c r="G156" s="5" t="s">
        <v>856</v>
      </c>
      <c r="H156" s="5" t="s">
        <v>857</v>
      </c>
      <c r="I156" s="144" t="s">
        <v>65</v>
      </c>
      <c r="J156" s="5"/>
      <c r="K156" s="5" t="s">
        <v>496</v>
      </c>
      <c r="L156" s="167">
        <v>1</v>
      </c>
      <c r="M156" s="5">
        <v>0</v>
      </c>
      <c r="N156" s="124">
        <v>1</v>
      </c>
      <c r="O156" s="5">
        <v>0</v>
      </c>
      <c r="P156" s="5">
        <v>1</v>
      </c>
      <c r="Q156" s="5">
        <v>1</v>
      </c>
      <c r="R156" s="5"/>
      <c r="S156" s="5"/>
      <c r="T156" s="5"/>
      <c r="U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s="225" customFormat="1" x14ac:dyDescent="0.25">
      <c r="A157" s="143">
        <v>1.1100000000000001</v>
      </c>
      <c r="B157" s="5" t="s">
        <v>40</v>
      </c>
      <c r="C157" s="5" t="s">
        <v>41</v>
      </c>
      <c r="D157" s="167" t="s">
        <v>197</v>
      </c>
      <c r="E157" s="5" t="s">
        <v>198</v>
      </c>
      <c r="F157" s="5"/>
      <c r="G157" s="5" t="s">
        <v>199</v>
      </c>
      <c r="H157" s="5" t="s">
        <v>187</v>
      </c>
      <c r="I157" s="144" t="s">
        <v>65</v>
      </c>
      <c r="J157" s="5"/>
      <c r="K157" s="5" t="s">
        <v>126</v>
      </c>
      <c r="L157" s="167">
        <v>1</v>
      </c>
      <c r="M157" s="5">
        <v>0</v>
      </c>
      <c r="N157" s="124">
        <v>1</v>
      </c>
      <c r="O157" s="5">
        <v>0</v>
      </c>
      <c r="P157" s="5">
        <v>1</v>
      </c>
      <c r="Q157" s="5">
        <v>1</v>
      </c>
      <c r="R157" s="5"/>
      <c r="S157" s="5"/>
      <c r="T157" s="5"/>
      <c r="U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s="225" customFormat="1" x14ac:dyDescent="0.25">
      <c r="A158" s="143">
        <v>1.1100000000000001</v>
      </c>
      <c r="B158" s="5" t="s">
        <v>40</v>
      </c>
      <c r="C158" s="5" t="s">
        <v>41</v>
      </c>
      <c r="D158" s="167" t="s">
        <v>427</v>
      </c>
      <c r="E158" s="5" t="s">
        <v>428</v>
      </c>
      <c r="F158" s="5"/>
      <c r="G158" s="5" t="s">
        <v>429</v>
      </c>
      <c r="H158" s="5" t="s">
        <v>378</v>
      </c>
      <c r="I158" s="144" t="s">
        <v>65</v>
      </c>
      <c r="J158" s="5"/>
      <c r="K158" s="5" t="s">
        <v>66</v>
      </c>
      <c r="L158" s="167">
        <v>1</v>
      </c>
      <c r="M158" s="5">
        <v>1</v>
      </c>
      <c r="N158" s="124">
        <v>0</v>
      </c>
      <c r="O158" s="5">
        <v>0</v>
      </c>
      <c r="P158" s="5">
        <v>0</v>
      </c>
      <c r="Q158" s="5">
        <v>-1</v>
      </c>
      <c r="R158" s="5">
        <v>0</v>
      </c>
      <c r="S158" s="5">
        <v>1</v>
      </c>
      <c r="T158" s="5"/>
      <c r="U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s="225" customFormat="1" x14ac:dyDescent="0.25">
      <c r="A159" s="143">
        <v>1.1100000000000001</v>
      </c>
      <c r="B159" s="5" t="s">
        <v>44</v>
      </c>
      <c r="C159" s="5" t="s">
        <v>41</v>
      </c>
      <c r="D159" s="167" t="s">
        <v>587</v>
      </c>
      <c r="E159" s="5" t="s">
        <v>588</v>
      </c>
      <c r="F159" s="5"/>
      <c r="G159" s="5" t="s">
        <v>589</v>
      </c>
      <c r="H159" s="5" t="s">
        <v>550</v>
      </c>
      <c r="I159" s="144" t="s">
        <v>65</v>
      </c>
      <c r="J159" s="5"/>
      <c r="K159" s="5" t="s">
        <v>496</v>
      </c>
      <c r="L159" s="167">
        <v>1</v>
      </c>
      <c r="M159" s="5">
        <v>0</v>
      </c>
      <c r="N159" s="124">
        <v>1</v>
      </c>
      <c r="O159" s="5">
        <v>0</v>
      </c>
      <c r="P159" s="5">
        <v>1</v>
      </c>
      <c r="Q159" s="5"/>
      <c r="R159" s="5"/>
      <c r="S159" s="5"/>
      <c r="T159" s="5">
        <v>1</v>
      </c>
      <c r="U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s="225" customFormat="1" x14ac:dyDescent="0.25">
      <c r="A160" s="143">
        <v>1.1100000000000001</v>
      </c>
      <c r="B160" s="5" t="s">
        <v>40</v>
      </c>
      <c r="C160" s="5" t="s">
        <v>41</v>
      </c>
      <c r="D160" s="167" t="s">
        <v>627</v>
      </c>
      <c r="E160" s="5" t="s">
        <v>628</v>
      </c>
      <c r="F160" s="5"/>
      <c r="G160" s="5" t="s">
        <v>629</v>
      </c>
      <c r="H160" s="5" t="s">
        <v>593</v>
      </c>
      <c r="I160" s="144" t="s">
        <v>65</v>
      </c>
      <c r="J160" s="5"/>
      <c r="K160" s="5" t="s">
        <v>522</v>
      </c>
      <c r="L160" s="167">
        <v>1</v>
      </c>
      <c r="M160" s="5">
        <v>0</v>
      </c>
      <c r="N160" s="124">
        <v>1</v>
      </c>
      <c r="O160" s="5">
        <v>0</v>
      </c>
      <c r="P160" s="5">
        <v>1</v>
      </c>
      <c r="Q160" s="5"/>
      <c r="R160" s="5">
        <v>1</v>
      </c>
      <c r="S160" s="5"/>
      <c r="T160" s="5"/>
      <c r="U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s="225" customFormat="1" x14ac:dyDescent="0.25">
      <c r="A161" s="143">
        <v>1.1100000000000001</v>
      </c>
      <c r="B161" s="5" t="s">
        <v>44</v>
      </c>
      <c r="C161" s="5" t="s">
        <v>41</v>
      </c>
      <c r="D161" s="167" t="s">
        <v>1000</v>
      </c>
      <c r="E161" s="5" t="s">
        <v>1001</v>
      </c>
      <c r="F161" s="5"/>
      <c r="G161" s="5" t="s">
        <v>629</v>
      </c>
      <c r="H161" s="5" t="s">
        <v>593</v>
      </c>
      <c r="I161" s="144" t="s">
        <v>65</v>
      </c>
      <c r="J161" s="5"/>
      <c r="K161" s="5" t="s">
        <v>522</v>
      </c>
      <c r="L161" s="167">
        <v>2</v>
      </c>
      <c r="M161" s="5">
        <v>1</v>
      </c>
      <c r="N161" s="124">
        <v>1</v>
      </c>
      <c r="O161" s="5">
        <v>0</v>
      </c>
      <c r="P161" s="5">
        <v>1</v>
      </c>
      <c r="Q161" s="5"/>
      <c r="R161" s="5"/>
      <c r="S161" s="5"/>
      <c r="T161" s="5"/>
      <c r="U161" s="5">
        <v>1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s="225" customFormat="1" x14ac:dyDescent="0.25">
      <c r="A162" s="143">
        <v>1.1100000000000001</v>
      </c>
      <c r="B162" s="5" t="s">
        <v>40</v>
      </c>
      <c r="C162" s="5" t="s">
        <v>41</v>
      </c>
      <c r="D162" s="167" t="s">
        <v>356</v>
      </c>
      <c r="E162" s="5" t="s">
        <v>357</v>
      </c>
      <c r="F162" s="5"/>
      <c r="G162" s="5" t="s">
        <v>358</v>
      </c>
      <c r="H162" s="5" t="s">
        <v>257</v>
      </c>
      <c r="I162" s="144" t="s">
        <v>65</v>
      </c>
      <c r="J162" s="5"/>
      <c r="K162" s="5" t="s">
        <v>66</v>
      </c>
      <c r="L162" s="167">
        <v>1</v>
      </c>
      <c r="M162" s="5">
        <v>0</v>
      </c>
      <c r="N162" s="124">
        <v>1</v>
      </c>
      <c r="O162" s="5">
        <v>0</v>
      </c>
      <c r="P162" s="5">
        <v>1</v>
      </c>
      <c r="Q162" s="5"/>
      <c r="R162" s="5"/>
      <c r="S162" s="5"/>
      <c r="T162" s="5">
        <v>1</v>
      </c>
      <c r="U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s="225" customFormat="1" x14ac:dyDescent="0.25">
      <c r="A163" s="143">
        <v>1.1100000000000001</v>
      </c>
      <c r="B163" s="5" t="s">
        <v>40</v>
      </c>
      <c r="C163" s="5" t="s">
        <v>41</v>
      </c>
      <c r="D163" s="167" t="s">
        <v>1275</v>
      </c>
      <c r="E163" s="5" t="s">
        <v>1276</v>
      </c>
      <c r="F163" s="5"/>
      <c r="G163" s="5" t="s">
        <v>1277</v>
      </c>
      <c r="H163" s="5" t="s">
        <v>704</v>
      </c>
      <c r="I163" s="144" t="s">
        <v>65</v>
      </c>
      <c r="J163" s="5"/>
      <c r="K163" s="5" t="s">
        <v>183</v>
      </c>
      <c r="L163" s="167">
        <v>1</v>
      </c>
      <c r="M163" s="5">
        <v>0</v>
      </c>
      <c r="N163" s="124">
        <v>1</v>
      </c>
      <c r="O163" s="5">
        <v>0</v>
      </c>
      <c r="P163" s="5">
        <v>1</v>
      </c>
      <c r="Q163" s="5"/>
      <c r="R163" s="5"/>
      <c r="S163" s="5"/>
      <c r="T163" s="5"/>
      <c r="U163" s="5">
        <v>1</v>
      </c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s="225" customFormat="1" x14ac:dyDescent="0.25">
      <c r="A164" s="143">
        <v>1.1100000000000001</v>
      </c>
      <c r="B164" s="5" t="s">
        <v>40</v>
      </c>
      <c r="C164" s="5" t="s">
        <v>41</v>
      </c>
      <c r="D164" s="167" t="s">
        <v>162</v>
      </c>
      <c r="E164" s="5" t="s">
        <v>163</v>
      </c>
      <c r="F164" s="5"/>
      <c r="G164" s="5" t="s">
        <v>164</v>
      </c>
      <c r="H164" s="5" t="s">
        <v>125</v>
      </c>
      <c r="I164" s="144" t="s">
        <v>65</v>
      </c>
      <c r="J164" s="5"/>
      <c r="K164" s="5" t="s">
        <v>126</v>
      </c>
      <c r="L164" s="167">
        <v>1</v>
      </c>
      <c r="M164" s="5">
        <v>1</v>
      </c>
      <c r="N164" s="124">
        <v>0</v>
      </c>
      <c r="O164" s="5">
        <v>0</v>
      </c>
      <c r="P164" s="5">
        <v>0</v>
      </c>
      <c r="Q164" s="5"/>
      <c r="R164" s="5"/>
      <c r="S164" s="5"/>
      <c r="T164" s="5">
        <v>0</v>
      </c>
      <c r="U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s="225" customFormat="1" x14ac:dyDescent="0.25">
      <c r="A165" s="143">
        <v>1.1100000000000001</v>
      </c>
      <c r="B165" s="5" t="s">
        <v>40</v>
      </c>
      <c r="C165" s="5" t="s">
        <v>41</v>
      </c>
      <c r="D165" s="167" t="s">
        <v>730</v>
      </c>
      <c r="E165" s="5" t="s">
        <v>731</v>
      </c>
      <c r="F165" s="5"/>
      <c r="G165" s="5" t="s">
        <v>732</v>
      </c>
      <c r="H165" s="5" t="s">
        <v>714</v>
      </c>
      <c r="I165" s="144" t="s">
        <v>65</v>
      </c>
      <c r="J165" s="5"/>
      <c r="K165" s="5" t="s">
        <v>66</v>
      </c>
      <c r="L165" s="167">
        <v>2</v>
      </c>
      <c r="M165" s="5">
        <v>1</v>
      </c>
      <c r="N165" s="124">
        <v>1</v>
      </c>
      <c r="O165" s="5">
        <v>0</v>
      </c>
      <c r="P165" s="5">
        <v>1</v>
      </c>
      <c r="Q165" s="5"/>
      <c r="R165" s="5">
        <v>1</v>
      </c>
      <c r="S165" s="5"/>
      <c r="T165" s="5"/>
      <c r="U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s="225" customFormat="1" x14ac:dyDescent="0.25">
      <c r="A166" s="143">
        <v>1.1100000000000001</v>
      </c>
      <c r="B166" s="5" t="s">
        <v>40</v>
      </c>
      <c r="C166" s="5" t="s">
        <v>41</v>
      </c>
      <c r="D166" s="167" t="s">
        <v>433</v>
      </c>
      <c r="E166" s="5" t="s">
        <v>434</v>
      </c>
      <c r="F166" s="5"/>
      <c r="G166" s="5" t="s">
        <v>435</v>
      </c>
      <c r="H166" s="5" t="s">
        <v>378</v>
      </c>
      <c r="I166" s="144" t="s">
        <v>65</v>
      </c>
      <c r="J166" s="5"/>
      <c r="K166" s="5" t="s">
        <v>66</v>
      </c>
      <c r="L166" s="167">
        <v>1</v>
      </c>
      <c r="M166" s="5">
        <v>0</v>
      </c>
      <c r="N166" s="124">
        <v>1</v>
      </c>
      <c r="O166" s="5">
        <v>0</v>
      </c>
      <c r="P166" s="5">
        <v>1</v>
      </c>
      <c r="Q166" s="5"/>
      <c r="R166" s="5">
        <v>1</v>
      </c>
      <c r="S166" s="5"/>
      <c r="T166" s="5"/>
      <c r="U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s="225" customFormat="1" x14ac:dyDescent="0.25">
      <c r="A167" s="143">
        <v>1.1100000000000001</v>
      </c>
      <c r="B167" s="5" t="s">
        <v>40</v>
      </c>
      <c r="C167" s="5" t="s">
        <v>41</v>
      </c>
      <c r="D167" s="167" t="s">
        <v>2369</v>
      </c>
      <c r="E167" s="5" t="s">
        <v>2374</v>
      </c>
      <c r="F167" s="5"/>
      <c r="G167" s="5" t="s">
        <v>2370</v>
      </c>
      <c r="H167" s="5" t="s">
        <v>125</v>
      </c>
      <c r="I167" s="144" t="s">
        <v>65</v>
      </c>
      <c r="J167" s="5"/>
      <c r="K167" s="5" t="s">
        <v>126</v>
      </c>
      <c r="L167" s="167">
        <v>2</v>
      </c>
      <c r="M167" s="5">
        <v>0</v>
      </c>
      <c r="N167" s="124">
        <v>2</v>
      </c>
      <c r="O167" s="5">
        <v>0</v>
      </c>
      <c r="P167" s="5">
        <v>2</v>
      </c>
      <c r="Q167" s="5">
        <v>0</v>
      </c>
      <c r="R167" s="5">
        <v>2</v>
      </c>
      <c r="S167" s="5"/>
      <c r="T167" s="5"/>
      <c r="U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s="225" customFormat="1" x14ac:dyDescent="0.25">
      <c r="A168" s="143">
        <v>1.1100000000000001</v>
      </c>
      <c r="B168" s="5" t="s">
        <v>44</v>
      </c>
      <c r="C168" s="5" t="s">
        <v>41</v>
      </c>
      <c r="D168" s="167" t="s">
        <v>1119</v>
      </c>
      <c r="E168" s="5" t="s">
        <v>1120</v>
      </c>
      <c r="F168" s="5"/>
      <c r="G168" s="5" t="s">
        <v>1121</v>
      </c>
      <c r="H168" s="5" t="s">
        <v>187</v>
      </c>
      <c r="I168" s="144" t="s">
        <v>65</v>
      </c>
      <c r="J168" s="5"/>
      <c r="K168" s="5" t="s">
        <v>126</v>
      </c>
      <c r="L168" s="167">
        <v>4</v>
      </c>
      <c r="M168" s="5">
        <v>0</v>
      </c>
      <c r="N168" s="124">
        <v>4</v>
      </c>
      <c r="O168" s="5">
        <v>0</v>
      </c>
      <c r="P168" s="5">
        <v>4</v>
      </c>
      <c r="Q168" s="5"/>
      <c r="R168" s="5"/>
      <c r="S168" s="5"/>
      <c r="T168" s="5"/>
      <c r="U168" s="5">
        <v>4</v>
      </c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s="225" customFormat="1" x14ac:dyDescent="0.25">
      <c r="A169" s="143">
        <v>1.1100000000000001</v>
      </c>
      <c r="B169" s="5" t="s">
        <v>40</v>
      </c>
      <c r="C169" s="5" t="s">
        <v>41</v>
      </c>
      <c r="D169" s="167" t="s">
        <v>436</v>
      </c>
      <c r="E169" s="5" t="s">
        <v>437</v>
      </c>
      <c r="F169" s="5"/>
      <c r="G169" s="5" t="s">
        <v>438</v>
      </c>
      <c r="H169" s="5" t="s">
        <v>378</v>
      </c>
      <c r="I169" s="144" t="s">
        <v>65</v>
      </c>
      <c r="J169" s="5"/>
      <c r="K169" s="5" t="s">
        <v>66</v>
      </c>
      <c r="L169" s="167">
        <v>1</v>
      </c>
      <c r="M169" s="5">
        <v>0</v>
      </c>
      <c r="N169" s="124">
        <v>1</v>
      </c>
      <c r="O169" s="5">
        <v>0</v>
      </c>
      <c r="P169" s="5">
        <v>1</v>
      </c>
      <c r="Q169" s="5"/>
      <c r="R169" s="5"/>
      <c r="S169" s="5">
        <v>1</v>
      </c>
      <c r="T169" s="5"/>
      <c r="U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s="225" customFormat="1" x14ac:dyDescent="0.25">
      <c r="A170" s="143">
        <v>1.1100000000000001</v>
      </c>
      <c r="B170" s="5" t="s">
        <v>40</v>
      </c>
      <c r="C170" s="5" t="s">
        <v>41</v>
      </c>
      <c r="D170" s="167" t="s">
        <v>439</v>
      </c>
      <c r="E170" s="5" t="s">
        <v>440</v>
      </c>
      <c r="F170" s="5"/>
      <c r="G170" s="5" t="s">
        <v>441</v>
      </c>
      <c r="H170" s="5" t="s">
        <v>378</v>
      </c>
      <c r="I170" s="144" t="s">
        <v>65</v>
      </c>
      <c r="J170" s="5"/>
      <c r="K170" s="5" t="s">
        <v>66</v>
      </c>
      <c r="L170" s="167">
        <v>1</v>
      </c>
      <c r="M170" s="5">
        <v>0</v>
      </c>
      <c r="N170" s="124">
        <v>1</v>
      </c>
      <c r="O170" s="5">
        <v>0</v>
      </c>
      <c r="P170" s="5">
        <v>1</v>
      </c>
      <c r="Q170" s="5">
        <v>1</v>
      </c>
      <c r="R170" s="5"/>
      <c r="S170" s="5"/>
      <c r="T170" s="5"/>
      <c r="U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s="225" customFormat="1" x14ac:dyDescent="0.25">
      <c r="A171" s="143">
        <v>1.1100000000000001</v>
      </c>
      <c r="B171" s="5" t="s">
        <v>40</v>
      </c>
      <c r="C171" s="5" t="s">
        <v>41</v>
      </c>
      <c r="D171" s="167" t="s">
        <v>442</v>
      </c>
      <c r="E171" s="5" t="s">
        <v>443</v>
      </c>
      <c r="F171" s="5"/>
      <c r="G171" s="5" t="s">
        <v>444</v>
      </c>
      <c r="H171" s="5" t="s">
        <v>378</v>
      </c>
      <c r="I171" s="144" t="s">
        <v>65</v>
      </c>
      <c r="J171" s="5"/>
      <c r="K171" s="5" t="s">
        <v>66</v>
      </c>
      <c r="L171" s="167">
        <v>1</v>
      </c>
      <c r="M171" s="5">
        <v>0</v>
      </c>
      <c r="N171" s="124">
        <v>1</v>
      </c>
      <c r="O171" s="5">
        <v>0</v>
      </c>
      <c r="P171" s="5">
        <v>1</v>
      </c>
      <c r="Q171" s="5">
        <v>1</v>
      </c>
      <c r="R171" s="5"/>
      <c r="S171" s="5"/>
      <c r="T171" s="5"/>
      <c r="U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s="225" customFormat="1" x14ac:dyDescent="0.25">
      <c r="A172" s="143">
        <v>1.1100000000000001</v>
      </c>
      <c r="B172" s="5" t="s">
        <v>40</v>
      </c>
      <c r="C172" s="5" t="s">
        <v>41</v>
      </c>
      <c r="D172" s="167" t="s">
        <v>563</v>
      </c>
      <c r="E172" s="5" t="s">
        <v>564</v>
      </c>
      <c r="F172" s="5"/>
      <c r="G172" s="5" t="s">
        <v>565</v>
      </c>
      <c r="H172" s="5" t="s">
        <v>550</v>
      </c>
      <c r="I172" s="144" t="s">
        <v>65</v>
      </c>
      <c r="J172" s="5"/>
      <c r="K172" s="5" t="s">
        <v>496</v>
      </c>
      <c r="L172" s="167">
        <v>1</v>
      </c>
      <c r="M172" s="5">
        <v>0</v>
      </c>
      <c r="N172" s="124">
        <v>1</v>
      </c>
      <c r="O172" s="5">
        <v>0</v>
      </c>
      <c r="P172" s="5">
        <v>1</v>
      </c>
      <c r="Q172" s="5"/>
      <c r="R172" s="5"/>
      <c r="S172" s="5">
        <v>1</v>
      </c>
      <c r="T172" s="5"/>
      <c r="U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s="225" customFormat="1" x14ac:dyDescent="0.25">
      <c r="A173" s="143">
        <v>1.1100000000000001</v>
      </c>
      <c r="B173" s="5" t="s">
        <v>40</v>
      </c>
      <c r="C173" s="5" t="s">
        <v>41</v>
      </c>
      <c r="D173" s="167" t="s">
        <v>2473</v>
      </c>
      <c r="E173" s="5" t="s">
        <v>2546</v>
      </c>
      <c r="F173" s="5"/>
      <c r="G173" s="5" t="s">
        <v>2620</v>
      </c>
      <c r="H173" s="5" t="s">
        <v>257</v>
      </c>
      <c r="I173" s="144" t="s">
        <v>65</v>
      </c>
      <c r="J173" s="5"/>
      <c r="K173" s="5" t="s">
        <v>66</v>
      </c>
      <c r="L173" s="167">
        <v>1</v>
      </c>
      <c r="M173" s="5">
        <v>0</v>
      </c>
      <c r="N173" s="124">
        <v>1</v>
      </c>
      <c r="O173" s="5">
        <v>0</v>
      </c>
      <c r="P173" s="5">
        <v>1</v>
      </c>
      <c r="Q173" s="5"/>
      <c r="R173" s="5"/>
      <c r="S173" s="5"/>
      <c r="T173" s="5"/>
      <c r="U173" s="5">
        <v>1</v>
      </c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s="225" customFormat="1" x14ac:dyDescent="0.25">
      <c r="A174" s="143">
        <v>1.1100000000000001</v>
      </c>
      <c r="B174" s="5" t="s">
        <v>40</v>
      </c>
      <c r="C174" s="5" t="s">
        <v>41</v>
      </c>
      <c r="D174" s="167" t="s">
        <v>88</v>
      </c>
      <c r="E174" s="5" t="s">
        <v>89</v>
      </c>
      <c r="F174" s="5"/>
      <c r="G174" s="5" t="s">
        <v>90</v>
      </c>
      <c r="H174" s="5" t="s">
        <v>64</v>
      </c>
      <c r="I174" s="144" t="s">
        <v>65</v>
      </c>
      <c r="J174" s="5"/>
      <c r="K174" s="5" t="s">
        <v>66</v>
      </c>
      <c r="L174" s="167">
        <v>2</v>
      </c>
      <c r="M174" s="5">
        <v>0</v>
      </c>
      <c r="N174" s="124">
        <v>2</v>
      </c>
      <c r="O174" s="5">
        <v>0</v>
      </c>
      <c r="P174" s="5">
        <v>2</v>
      </c>
      <c r="Q174" s="5"/>
      <c r="R174" s="5"/>
      <c r="S174" s="5">
        <v>2</v>
      </c>
      <c r="T174" s="5"/>
      <c r="U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s="225" customFormat="1" x14ac:dyDescent="0.25">
      <c r="A175" s="143">
        <v>1.1100000000000001</v>
      </c>
      <c r="B175" s="5" t="s">
        <v>40</v>
      </c>
      <c r="C175" s="5" t="s">
        <v>41</v>
      </c>
      <c r="D175" s="167" t="s">
        <v>176</v>
      </c>
      <c r="E175" s="5" t="s">
        <v>177</v>
      </c>
      <c r="F175" s="5"/>
      <c r="G175" s="5" t="s">
        <v>178</v>
      </c>
      <c r="H175" s="5" t="s">
        <v>125</v>
      </c>
      <c r="I175" s="144" t="s">
        <v>65</v>
      </c>
      <c r="J175" s="5"/>
      <c r="K175" s="5" t="s">
        <v>126</v>
      </c>
      <c r="L175" s="167">
        <v>1</v>
      </c>
      <c r="M175" s="5">
        <v>1</v>
      </c>
      <c r="N175" s="124">
        <v>0</v>
      </c>
      <c r="O175" s="5">
        <v>0</v>
      </c>
      <c r="P175" s="5">
        <v>0</v>
      </c>
      <c r="Q175" s="5"/>
      <c r="R175" s="5"/>
      <c r="S175" s="5"/>
      <c r="T175" s="5">
        <v>0</v>
      </c>
      <c r="U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s="225" customFormat="1" x14ac:dyDescent="0.25">
      <c r="A176" s="143">
        <v>1.1100000000000001</v>
      </c>
      <c r="B176" s="5" t="s">
        <v>40</v>
      </c>
      <c r="C176" s="5" t="s">
        <v>41</v>
      </c>
      <c r="D176" s="167" t="s">
        <v>445</v>
      </c>
      <c r="E176" s="5" t="s">
        <v>446</v>
      </c>
      <c r="F176" s="5"/>
      <c r="G176" s="5" t="s">
        <v>447</v>
      </c>
      <c r="H176" s="5" t="s">
        <v>378</v>
      </c>
      <c r="I176" s="144" t="s">
        <v>65</v>
      </c>
      <c r="J176" s="5"/>
      <c r="K176" s="5" t="s">
        <v>66</v>
      </c>
      <c r="L176" s="167">
        <v>1</v>
      </c>
      <c r="M176" s="5">
        <v>0</v>
      </c>
      <c r="N176" s="124">
        <v>1</v>
      </c>
      <c r="O176" s="5">
        <v>0</v>
      </c>
      <c r="P176" s="5">
        <v>1</v>
      </c>
      <c r="Q176" s="5">
        <v>1</v>
      </c>
      <c r="R176" s="5"/>
      <c r="S176" s="5"/>
      <c r="T176" s="5"/>
      <c r="U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s="225" customFormat="1" x14ac:dyDescent="0.25">
      <c r="A177" s="143">
        <v>1.1100000000000001</v>
      </c>
      <c r="B177" s="5" t="s">
        <v>40</v>
      </c>
      <c r="C177" s="5" t="s">
        <v>41</v>
      </c>
      <c r="D177" s="167" t="s">
        <v>200</v>
      </c>
      <c r="E177" s="5" t="s">
        <v>201</v>
      </c>
      <c r="F177" s="5"/>
      <c r="G177" s="5" t="s">
        <v>202</v>
      </c>
      <c r="H177" s="5" t="s">
        <v>187</v>
      </c>
      <c r="I177" s="144" t="s">
        <v>65</v>
      </c>
      <c r="J177" s="5"/>
      <c r="K177" s="5" t="s">
        <v>126</v>
      </c>
      <c r="L177" s="167">
        <v>1</v>
      </c>
      <c r="M177" s="5">
        <v>0</v>
      </c>
      <c r="N177" s="124">
        <v>1</v>
      </c>
      <c r="O177" s="5">
        <v>0</v>
      </c>
      <c r="P177" s="5">
        <v>1</v>
      </c>
      <c r="Q177" s="5">
        <v>1</v>
      </c>
      <c r="R177" s="5"/>
      <c r="S177" s="5"/>
      <c r="T177" s="5"/>
      <c r="U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s="225" customFormat="1" x14ac:dyDescent="0.25">
      <c r="A178" s="143">
        <v>1.1100000000000001</v>
      </c>
      <c r="B178" s="5" t="s">
        <v>40</v>
      </c>
      <c r="C178" s="5" t="s">
        <v>41</v>
      </c>
      <c r="D178" s="167" t="s">
        <v>657</v>
      </c>
      <c r="E178" s="5" t="s">
        <v>658</v>
      </c>
      <c r="F178" s="5"/>
      <c r="G178" s="5" t="s">
        <v>659</v>
      </c>
      <c r="H178" s="5" t="s">
        <v>593</v>
      </c>
      <c r="I178" s="144" t="s">
        <v>65</v>
      </c>
      <c r="J178" s="5"/>
      <c r="K178" s="5" t="s">
        <v>522</v>
      </c>
      <c r="L178" s="167">
        <v>1</v>
      </c>
      <c r="M178" s="5">
        <v>0</v>
      </c>
      <c r="N178" s="124">
        <v>1</v>
      </c>
      <c r="O178" s="5">
        <v>0</v>
      </c>
      <c r="P178" s="5">
        <v>1</v>
      </c>
      <c r="Q178" s="5"/>
      <c r="R178" s="5"/>
      <c r="S178" s="5"/>
      <c r="T178" s="5">
        <v>1</v>
      </c>
      <c r="U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s="225" customFormat="1" x14ac:dyDescent="0.25">
      <c r="A179" s="143">
        <v>1.1100000000000001</v>
      </c>
      <c r="B179" s="5" t="s">
        <v>40</v>
      </c>
      <c r="C179" s="5" t="s">
        <v>41</v>
      </c>
      <c r="D179" s="167" t="s">
        <v>235</v>
      </c>
      <c r="E179" s="5" t="s">
        <v>236</v>
      </c>
      <c r="F179" s="5"/>
      <c r="G179" s="5" t="s">
        <v>237</v>
      </c>
      <c r="H179" s="5" t="s">
        <v>238</v>
      </c>
      <c r="I179" s="144" t="s">
        <v>65</v>
      </c>
      <c r="J179" s="5"/>
      <c r="K179" s="5" t="s">
        <v>126</v>
      </c>
      <c r="L179" s="167">
        <v>0</v>
      </c>
      <c r="M179" s="5">
        <v>1</v>
      </c>
      <c r="N179" s="124">
        <v>-1</v>
      </c>
      <c r="O179" s="5">
        <v>0</v>
      </c>
      <c r="P179" s="5">
        <v>-1</v>
      </c>
      <c r="Q179" s="5"/>
      <c r="R179" s="5"/>
      <c r="S179" s="5"/>
      <c r="T179" s="5">
        <v>-1</v>
      </c>
      <c r="U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s="225" customFormat="1" x14ac:dyDescent="0.25">
      <c r="A180" s="143">
        <v>1.1100000000000001</v>
      </c>
      <c r="B180" s="5" t="s">
        <v>40</v>
      </c>
      <c r="C180" s="5" t="s">
        <v>41</v>
      </c>
      <c r="D180" s="167" t="s">
        <v>229</v>
      </c>
      <c r="E180" s="5" t="s">
        <v>230</v>
      </c>
      <c r="F180" s="5"/>
      <c r="G180" s="5" t="s">
        <v>231</v>
      </c>
      <c r="H180" s="5" t="s">
        <v>187</v>
      </c>
      <c r="I180" s="144" t="s">
        <v>65</v>
      </c>
      <c r="J180" s="5"/>
      <c r="K180" s="5" t="s">
        <v>126</v>
      </c>
      <c r="L180" s="167">
        <v>1</v>
      </c>
      <c r="M180" s="5">
        <v>0</v>
      </c>
      <c r="N180" s="124">
        <v>1</v>
      </c>
      <c r="O180" s="5">
        <v>0</v>
      </c>
      <c r="P180" s="5">
        <v>1</v>
      </c>
      <c r="Q180" s="5"/>
      <c r="R180" s="5"/>
      <c r="S180" s="5"/>
      <c r="T180" s="5">
        <v>1</v>
      </c>
      <c r="U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s="225" customFormat="1" x14ac:dyDescent="0.25">
      <c r="A181" s="143">
        <v>1.1100000000000001</v>
      </c>
      <c r="B181" s="5" t="s">
        <v>40</v>
      </c>
      <c r="C181" s="5" t="s">
        <v>41</v>
      </c>
      <c r="D181" s="167" t="s">
        <v>165</v>
      </c>
      <c r="E181" s="5" t="s">
        <v>166</v>
      </c>
      <c r="F181" s="5"/>
      <c r="G181" s="5" t="s">
        <v>167</v>
      </c>
      <c r="H181" s="5" t="s">
        <v>125</v>
      </c>
      <c r="I181" s="144" t="s">
        <v>65</v>
      </c>
      <c r="J181" s="5"/>
      <c r="K181" s="5" t="s">
        <v>126</v>
      </c>
      <c r="L181" s="167">
        <v>1</v>
      </c>
      <c r="M181" s="5">
        <v>1</v>
      </c>
      <c r="N181" s="124">
        <v>0</v>
      </c>
      <c r="O181" s="5">
        <v>0</v>
      </c>
      <c r="P181" s="5">
        <v>0</v>
      </c>
      <c r="Q181" s="5"/>
      <c r="R181" s="5"/>
      <c r="S181" s="5"/>
      <c r="T181" s="5">
        <v>0</v>
      </c>
      <c r="U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s="225" customFormat="1" x14ac:dyDescent="0.25">
      <c r="A182" s="143">
        <v>1.1100000000000001</v>
      </c>
      <c r="B182" s="5" t="s">
        <v>40</v>
      </c>
      <c r="C182" s="5" t="s">
        <v>41</v>
      </c>
      <c r="D182" s="167" t="s">
        <v>311</v>
      </c>
      <c r="E182" s="5" t="s">
        <v>312</v>
      </c>
      <c r="F182" s="5"/>
      <c r="G182" s="5" t="s">
        <v>313</v>
      </c>
      <c r="H182" s="5" t="s">
        <v>257</v>
      </c>
      <c r="I182" s="144" t="s">
        <v>65</v>
      </c>
      <c r="J182" s="5"/>
      <c r="K182" s="5" t="s">
        <v>66</v>
      </c>
      <c r="L182" s="167">
        <v>3</v>
      </c>
      <c r="M182" s="5">
        <v>0</v>
      </c>
      <c r="N182" s="124">
        <v>3</v>
      </c>
      <c r="O182" s="5">
        <v>0</v>
      </c>
      <c r="P182" s="5">
        <v>3</v>
      </c>
      <c r="Q182" s="5"/>
      <c r="R182" s="5">
        <v>3</v>
      </c>
      <c r="S182" s="5"/>
      <c r="T182" s="5"/>
      <c r="U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s="225" customFormat="1" x14ac:dyDescent="0.25">
      <c r="A183" s="143">
        <v>1.1100000000000001</v>
      </c>
      <c r="B183" s="5" t="s">
        <v>40</v>
      </c>
      <c r="C183" s="5" t="s">
        <v>41</v>
      </c>
      <c r="D183" s="167" t="s">
        <v>203</v>
      </c>
      <c r="E183" s="5" t="s">
        <v>204</v>
      </c>
      <c r="F183" s="5"/>
      <c r="G183" s="5" t="s">
        <v>205</v>
      </c>
      <c r="H183" s="5" t="s">
        <v>187</v>
      </c>
      <c r="I183" s="144" t="s">
        <v>65</v>
      </c>
      <c r="J183" s="5"/>
      <c r="K183" s="5" t="s">
        <v>126</v>
      </c>
      <c r="L183" s="167">
        <v>4</v>
      </c>
      <c r="M183" s="5">
        <v>0</v>
      </c>
      <c r="N183" s="124">
        <v>4</v>
      </c>
      <c r="O183" s="5">
        <v>0</v>
      </c>
      <c r="P183" s="5">
        <v>4</v>
      </c>
      <c r="Q183" s="5">
        <v>0</v>
      </c>
      <c r="R183" s="5">
        <v>1</v>
      </c>
      <c r="S183" s="5">
        <v>0</v>
      </c>
      <c r="T183" s="5">
        <v>3</v>
      </c>
      <c r="U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s="225" customFormat="1" x14ac:dyDescent="0.25">
      <c r="A184" s="143">
        <v>1.1100000000000001</v>
      </c>
      <c r="B184" s="5" t="s">
        <v>40</v>
      </c>
      <c r="C184" s="5" t="s">
        <v>41</v>
      </c>
      <c r="D184" s="167" t="s">
        <v>733</v>
      </c>
      <c r="E184" s="5" t="s">
        <v>734</v>
      </c>
      <c r="F184" s="5"/>
      <c r="G184" s="5" t="s">
        <v>735</v>
      </c>
      <c r="H184" s="5" t="s">
        <v>714</v>
      </c>
      <c r="I184" s="144" t="s">
        <v>65</v>
      </c>
      <c r="J184" s="5"/>
      <c r="K184" s="5" t="s">
        <v>66</v>
      </c>
      <c r="L184" s="167">
        <v>4</v>
      </c>
      <c r="M184" s="5">
        <v>2</v>
      </c>
      <c r="N184" s="124">
        <v>2</v>
      </c>
      <c r="O184" s="5">
        <v>0</v>
      </c>
      <c r="P184" s="5">
        <v>4</v>
      </c>
      <c r="Q184" s="5"/>
      <c r="R184" s="5"/>
      <c r="S184" s="5">
        <v>4</v>
      </c>
      <c r="T184" s="5"/>
      <c r="U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s="225" customFormat="1" x14ac:dyDescent="0.25">
      <c r="A185" s="143">
        <v>1.1100000000000001</v>
      </c>
      <c r="B185" s="5" t="s">
        <v>40</v>
      </c>
      <c r="C185" s="5" t="s">
        <v>41</v>
      </c>
      <c r="D185" s="167" t="s">
        <v>368</v>
      </c>
      <c r="E185" s="5" t="s">
        <v>369</v>
      </c>
      <c r="F185" s="5"/>
      <c r="G185" s="5" t="s">
        <v>370</v>
      </c>
      <c r="H185" s="5" t="s">
        <v>371</v>
      </c>
      <c r="I185" s="144" t="s">
        <v>65</v>
      </c>
      <c r="J185" s="5"/>
      <c r="K185" s="5" t="s">
        <v>183</v>
      </c>
      <c r="L185" s="167">
        <v>1</v>
      </c>
      <c r="M185" s="5">
        <v>1</v>
      </c>
      <c r="N185" s="124">
        <v>0</v>
      </c>
      <c r="O185" s="5">
        <v>0</v>
      </c>
      <c r="P185" s="5">
        <v>0</v>
      </c>
      <c r="Q185" s="5"/>
      <c r="R185" s="5"/>
      <c r="S185" s="5">
        <v>-1</v>
      </c>
      <c r="T185" s="5">
        <v>1</v>
      </c>
      <c r="U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s="225" customFormat="1" x14ac:dyDescent="0.25">
      <c r="A186" s="143">
        <v>1.1100000000000001</v>
      </c>
      <c r="B186" s="5" t="s">
        <v>40</v>
      </c>
      <c r="C186" s="5" t="s">
        <v>41</v>
      </c>
      <c r="D186" s="167" t="s">
        <v>368</v>
      </c>
      <c r="E186" s="5" t="s">
        <v>369</v>
      </c>
      <c r="F186" s="5"/>
      <c r="G186" s="5" t="s">
        <v>370</v>
      </c>
      <c r="H186" s="5" t="s">
        <v>371</v>
      </c>
      <c r="I186" s="144" t="s">
        <v>65</v>
      </c>
      <c r="J186" s="5"/>
      <c r="K186" s="5" t="s">
        <v>183</v>
      </c>
      <c r="L186" s="167">
        <v>1</v>
      </c>
      <c r="M186" s="5">
        <v>0</v>
      </c>
      <c r="N186" s="124">
        <v>1</v>
      </c>
      <c r="O186" s="5">
        <v>0</v>
      </c>
      <c r="P186" s="5">
        <v>1</v>
      </c>
      <c r="Q186" s="5"/>
      <c r="R186" s="5"/>
      <c r="S186" s="5">
        <v>0</v>
      </c>
      <c r="T186" s="5">
        <v>1</v>
      </c>
      <c r="U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s="225" customFormat="1" x14ac:dyDescent="0.25">
      <c r="A187" s="143">
        <v>1.1100000000000001</v>
      </c>
      <c r="B187" s="5" t="s">
        <v>40</v>
      </c>
      <c r="C187" s="5" t="s">
        <v>41</v>
      </c>
      <c r="D187" s="167" t="s">
        <v>314</v>
      </c>
      <c r="E187" s="5" t="s">
        <v>315</v>
      </c>
      <c r="F187" s="5"/>
      <c r="G187" s="5" t="s">
        <v>316</v>
      </c>
      <c r="H187" s="5" t="s">
        <v>257</v>
      </c>
      <c r="I187" s="144" t="s">
        <v>65</v>
      </c>
      <c r="J187" s="5"/>
      <c r="K187" s="5" t="s">
        <v>66</v>
      </c>
      <c r="L187" s="167">
        <v>4</v>
      </c>
      <c r="M187" s="5">
        <v>0</v>
      </c>
      <c r="N187" s="124">
        <v>4</v>
      </c>
      <c r="O187" s="5">
        <v>0</v>
      </c>
      <c r="P187" s="5">
        <v>4</v>
      </c>
      <c r="Q187" s="5"/>
      <c r="R187" s="5"/>
      <c r="S187" s="5">
        <v>4</v>
      </c>
      <c r="T187" s="5"/>
      <c r="U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s="225" customFormat="1" x14ac:dyDescent="0.25">
      <c r="A188" s="143">
        <v>1.1100000000000001</v>
      </c>
      <c r="B188" s="5" t="s">
        <v>40</v>
      </c>
      <c r="C188" s="5" t="s">
        <v>41</v>
      </c>
      <c r="D188" s="167" t="s">
        <v>317</v>
      </c>
      <c r="E188" s="5" t="s">
        <v>318</v>
      </c>
      <c r="F188" s="5"/>
      <c r="G188" s="5" t="s">
        <v>319</v>
      </c>
      <c r="H188" s="5" t="s">
        <v>257</v>
      </c>
      <c r="I188" s="144" t="s">
        <v>65</v>
      </c>
      <c r="J188" s="5"/>
      <c r="K188" s="5" t="s">
        <v>66</v>
      </c>
      <c r="L188" s="167">
        <v>0</v>
      </c>
      <c r="M188" s="5">
        <v>1</v>
      </c>
      <c r="N188" s="124">
        <v>-1</v>
      </c>
      <c r="O188" s="5">
        <v>0</v>
      </c>
      <c r="P188" s="5">
        <v>-1</v>
      </c>
      <c r="Q188" s="5"/>
      <c r="R188" s="5">
        <v>-1</v>
      </c>
      <c r="S188" s="5"/>
      <c r="T188" s="5"/>
      <c r="U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s="225" customFormat="1" x14ac:dyDescent="0.25">
      <c r="A189" s="143">
        <v>1.1100000000000001</v>
      </c>
      <c r="B189" s="5" t="s">
        <v>40</v>
      </c>
      <c r="C189" s="5" t="s">
        <v>41</v>
      </c>
      <c r="D189" s="167" t="s">
        <v>1330</v>
      </c>
      <c r="E189" s="5" t="s">
        <v>1331</v>
      </c>
      <c r="F189" s="5"/>
      <c r="G189" s="5" t="s">
        <v>1332</v>
      </c>
      <c r="H189" s="5" t="s">
        <v>762</v>
      </c>
      <c r="I189" s="144" t="s">
        <v>65</v>
      </c>
      <c r="J189" s="5"/>
      <c r="K189" s="5" t="s">
        <v>183</v>
      </c>
      <c r="L189" s="167">
        <v>1</v>
      </c>
      <c r="M189" s="5">
        <v>0</v>
      </c>
      <c r="N189" s="124">
        <v>1</v>
      </c>
      <c r="O189" s="5">
        <v>0</v>
      </c>
      <c r="P189" s="5">
        <v>1</v>
      </c>
      <c r="Q189" s="5"/>
      <c r="R189" s="5"/>
      <c r="S189" s="5"/>
      <c r="T189" s="5"/>
      <c r="U189" s="5">
        <v>1</v>
      </c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s="225" customFormat="1" x14ac:dyDescent="0.25">
      <c r="A190" s="143">
        <v>1.1100000000000001</v>
      </c>
      <c r="B190" s="5" t="s">
        <v>40</v>
      </c>
      <c r="C190" s="5" t="s">
        <v>41</v>
      </c>
      <c r="D190" s="167" t="s">
        <v>127</v>
      </c>
      <c r="E190" s="5" t="s">
        <v>51</v>
      </c>
      <c r="F190" s="5"/>
      <c r="G190" s="5" t="s">
        <v>128</v>
      </c>
      <c r="H190" s="5" t="s">
        <v>125</v>
      </c>
      <c r="I190" s="144" t="s">
        <v>65</v>
      </c>
      <c r="J190" s="5"/>
      <c r="K190" s="5" t="s">
        <v>126</v>
      </c>
      <c r="L190" s="167">
        <v>1</v>
      </c>
      <c r="M190" s="5">
        <v>1</v>
      </c>
      <c r="N190" s="124">
        <v>0</v>
      </c>
      <c r="O190" s="5">
        <v>0</v>
      </c>
      <c r="P190" s="5">
        <v>0</v>
      </c>
      <c r="Q190" s="5">
        <v>-1</v>
      </c>
      <c r="R190" s="5">
        <v>1</v>
      </c>
      <c r="S190" s="5"/>
      <c r="T190" s="5"/>
      <c r="U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s="225" customFormat="1" x14ac:dyDescent="0.25">
      <c r="A191" s="143">
        <v>1.1100000000000001</v>
      </c>
      <c r="B191" s="5" t="s">
        <v>40</v>
      </c>
      <c r="C191" s="5" t="s">
        <v>41</v>
      </c>
      <c r="D191" s="167" t="s">
        <v>736</v>
      </c>
      <c r="E191" s="5" t="s">
        <v>737</v>
      </c>
      <c r="F191" s="5"/>
      <c r="G191" s="5" t="s">
        <v>738</v>
      </c>
      <c r="H191" s="5" t="s">
        <v>714</v>
      </c>
      <c r="I191" s="144" t="s">
        <v>65</v>
      </c>
      <c r="J191" s="5"/>
      <c r="K191" s="5" t="s">
        <v>66</v>
      </c>
      <c r="L191" s="167">
        <v>1</v>
      </c>
      <c r="M191" s="5">
        <v>0</v>
      </c>
      <c r="N191" s="124">
        <v>1</v>
      </c>
      <c r="O191" s="5">
        <v>0</v>
      </c>
      <c r="P191" s="5">
        <v>1</v>
      </c>
      <c r="Q191" s="5">
        <v>1</v>
      </c>
      <c r="R191" s="5"/>
      <c r="S191" s="5"/>
      <c r="T191" s="5"/>
      <c r="U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s="225" customFormat="1" x14ac:dyDescent="0.25">
      <c r="A192" s="143">
        <v>1.1100000000000001</v>
      </c>
      <c r="B192" s="5" t="s">
        <v>40</v>
      </c>
      <c r="C192" s="5" t="s">
        <v>41</v>
      </c>
      <c r="D192" s="167" t="s">
        <v>503</v>
      </c>
      <c r="E192" s="5" t="s">
        <v>504</v>
      </c>
      <c r="F192" s="5"/>
      <c r="G192" s="5" t="s">
        <v>505</v>
      </c>
      <c r="H192" s="5" t="s">
        <v>495</v>
      </c>
      <c r="I192" s="144" t="s">
        <v>65</v>
      </c>
      <c r="J192" s="5"/>
      <c r="K192" s="5" t="s">
        <v>496</v>
      </c>
      <c r="L192" s="167">
        <v>1</v>
      </c>
      <c r="M192" s="5">
        <v>0</v>
      </c>
      <c r="N192" s="124">
        <v>1</v>
      </c>
      <c r="O192" s="5">
        <v>0</v>
      </c>
      <c r="P192" s="5">
        <v>1</v>
      </c>
      <c r="Q192" s="5"/>
      <c r="R192" s="5">
        <v>1</v>
      </c>
      <c r="S192" s="5"/>
      <c r="T192" s="5"/>
      <c r="U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s="225" customFormat="1" x14ac:dyDescent="0.25">
      <c r="A193" s="143">
        <v>1.1100000000000001</v>
      </c>
      <c r="B193" s="5" t="s">
        <v>40</v>
      </c>
      <c r="C193" s="5" t="s">
        <v>41</v>
      </c>
      <c r="D193" s="167" t="s">
        <v>544</v>
      </c>
      <c r="E193" s="5" t="s">
        <v>545</v>
      </c>
      <c r="F193" s="5" t="s">
        <v>42</v>
      </c>
      <c r="G193" s="5" t="s">
        <v>546</v>
      </c>
      <c r="H193" s="5" t="s">
        <v>521</v>
      </c>
      <c r="I193" s="144" t="s">
        <v>65</v>
      </c>
      <c r="J193" s="5"/>
      <c r="K193" s="5" t="s">
        <v>522</v>
      </c>
      <c r="L193" s="167">
        <v>4</v>
      </c>
      <c r="M193" s="5">
        <v>0</v>
      </c>
      <c r="N193" s="124">
        <v>4</v>
      </c>
      <c r="O193" s="5">
        <v>0</v>
      </c>
      <c r="P193" s="5">
        <v>4</v>
      </c>
      <c r="Q193" s="5"/>
      <c r="R193" s="5"/>
      <c r="S193" s="5"/>
      <c r="T193" s="5">
        <v>4</v>
      </c>
      <c r="U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s="225" customFormat="1" x14ac:dyDescent="0.25">
      <c r="A194" s="143">
        <v>1.1100000000000001</v>
      </c>
      <c r="B194" s="5" t="s">
        <v>40</v>
      </c>
      <c r="C194" s="5" t="s">
        <v>41</v>
      </c>
      <c r="D194" s="167" t="s">
        <v>532</v>
      </c>
      <c r="E194" s="5" t="s">
        <v>533</v>
      </c>
      <c r="F194" s="5" t="s">
        <v>42</v>
      </c>
      <c r="G194" s="5" t="s">
        <v>534</v>
      </c>
      <c r="H194" s="5" t="s">
        <v>521</v>
      </c>
      <c r="I194" s="144" t="s">
        <v>65</v>
      </c>
      <c r="J194" s="5"/>
      <c r="K194" s="5" t="s">
        <v>522</v>
      </c>
      <c r="L194" s="167">
        <v>4</v>
      </c>
      <c r="M194" s="5">
        <v>0</v>
      </c>
      <c r="N194" s="124">
        <v>4</v>
      </c>
      <c r="O194" s="5">
        <v>0</v>
      </c>
      <c r="P194" s="5">
        <v>4</v>
      </c>
      <c r="Q194" s="5"/>
      <c r="R194" s="5"/>
      <c r="S194" s="5">
        <v>4</v>
      </c>
      <c r="T194" s="5"/>
      <c r="U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s="225" customFormat="1" x14ac:dyDescent="0.25">
      <c r="A195" s="143">
        <v>1.1100000000000001</v>
      </c>
      <c r="B195" s="5" t="s">
        <v>40</v>
      </c>
      <c r="C195" s="5" t="s">
        <v>41</v>
      </c>
      <c r="D195" s="167" t="s">
        <v>836</v>
      </c>
      <c r="E195" s="5" t="s">
        <v>837</v>
      </c>
      <c r="F195" s="5" t="s">
        <v>42</v>
      </c>
      <c r="G195" s="5" t="s">
        <v>838</v>
      </c>
      <c r="H195" s="5" t="s">
        <v>832</v>
      </c>
      <c r="I195" s="144" t="s">
        <v>65</v>
      </c>
      <c r="J195" s="5"/>
      <c r="K195" s="5" t="s">
        <v>522</v>
      </c>
      <c r="L195" s="167">
        <v>2</v>
      </c>
      <c r="M195" s="5">
        <v>0</v>
      </c>
      <c r="N195" s="124">
        <v>2</v>
      </c>
      <c r="O195" s="5">
        <v>0</v>
      </c>
      <c r="P195" s="5">
        <v>2</v>
      </c>
      <c r="Q195" s="5"/>
      <c r="R195" s="5"/>
      <c r="S195" s="5">
        <v>2</v>
      </c>
      <c r="T195" s="5"/>
      <c r="U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s="225" customFormat="1" x14ac:dyDescent="0.25">
      <c r="A196" s="143">
        <v>1.1100000000000001</v>
      </c>
      <c r="B196" s="5" t="s">
        <v>44</v>
      </c>
      <c r="C196" s="5" t="s">
        <v>41</v>
      </c>
      <c r="D196" s="167" t="s">
        <v>1072</v>
      </c>
      <c r="E196" s="5" t="s">
        <v>1073</v>
      </c>
      <c r="F196" s="5"/>
      <c r="G196" s="5" t="s">
        <v>1074</v>
      </c>
      <c r="H196" s="5" t="s">
        <v>125</v>
      </c>
      <c r="I196" s="144" t="s">
        <v>65</v>
      </c>
      <c r="J196" s="5"/>
      <c r="K196" s="5" t="s">
        <v>126</v>
      </c>
      <c r="L196" s="167">
        <v>1</v>
      </c>
      <c r="M196" s="5">
        <v>1</v>
      </c>
      <c r="N196" s="124">
        <v>0</v>
      </c>
      <c r="O196" s="5">
        <v>0</v>
      </c>
      <c r="P196" s="5">
        <v>0</v>
      </c>
      <c r="Q196" s="5"/>
      <c r="R196" s="5"/>
      <c r="S196" s="5"/>
      <c r="T196" s="5"/>
      <c r="U196" s="5">
        <v>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s="225" customFormat="1" x14ac:dyDescent="0.25">
      <c r="A197" s="143">
        <v>1.1100000000000001</v>
      </c>
      <c r="B197" s="5" t="s">
        <v>44</v>
      </c>
      <c r="C197" s="5" t="s">
        <v>41</v>
      </c>
      <c r="D197" s="167" t="s">
        <v>994</v>
      </c>
      <c r="E197" s="5" t="s">
        <v>995</v>
      </c>
      <c r="F197" s="5"/>
      <c r="G197" s="5" t="s">
        <v>996</v>
      </c>
      <c r="H197" s="5" t="s">
        <v>593</v>
      </c>
      <c r="I197" s="144" t="s">
        <v>65</v>
      </c>
      <c r="J197" s="5"/>
      <c r="K197" s="5" t="s">
        <v>522</v>
      </c>
      <c r="L197" s="167">
        <v>3</v>
      </c>
      <c r="M197" s="5">
        <v>0</v>
      </c>
      <c r="N197" s="124">
        <v>3</v>
      </c>
      <c r="O197" s="5">
        <v>0</v>
      </c>
      <c r="P197" s="5">
        <v>3</v>
      </c>
      <c r="Q197" s="5"/>
      <c r="R197" s="5"/>
      <c r="S197" s="5"/>
      <c r="T197" s="5"/>
      <c r="U197" s="5">
        <v>3</v>
      </c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s="225" customFormat="1" x14ac:dyDescent="0.25">
      <c r="A198" s="143">
        <v>1.1100000000000001</v>
      </c>
      <c r="B198" s="5" t="s">
        <v>40</v>
      </c>
      <c r="C198" s="5" t="s">
        <v>41</v>
      </c>
      <c r="D198" s="167" t="s">
        <v>91</v>
      </c>
      <c r="E198" s="5" t="s">
        <v>92</v>
      </c>
      <c r="F198" s="5"/>
      <c r="G198" s="5" t="s">
        <v>93</v>
      </c>
      <c r="H198" s="5" t="s">
        <v>64</v>
      </c>
      <c r="I198" s="144" t="s">
        <v>65</v>
      </c>
      <c r="J198" s="5"/>
      <c r="K198" s="5" t="s">
        <v>66</v>
      </c>
      <c r="L198" s="167">
        <v>1</v>
      </c>
      <c r="M198" s="5">
        <v>0</v>
      </c>
      <c r="N198" s="124">
        <v>1</v>
      </c>
      <c r="O198" s="5">
        <v>0</v>
      </c>
      <c r="P198" s="5">
        <v>1</v>
      </c>
      <c r="Q198" s="5">
        <v>1</v>
      </c>
      <c r="R198" s="5"/>
      <c r="S198" s="5"/>
      <c r="T198" s="5"/>
      <c r="U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s="225" customFormat="1" x14ac:dyDescent="0.25">
      <c r="A199" s="143">
        <v>1.1100000000000001</v>
      </c>
      <c r="B199" s="5" t="s">
        <v>40</v>
      </c>
      <c r="C199" s="5" t="s">
        <v>41</v>
      </c>
      <c r="D199" s="167" t="s">
        <v>630</v>
      </c>
      <c r="E199" s="5" t="s">
        <v>631</v>
      </c>
      <c r="F199" s="5"/>
      <c r="G199" s="5" t="s">
        <v>632</v>
      </c>
      <c r="H199" s="5" t="s">
        <v>593</v>
      </c>
      <c r="I199" s="144" t="s">
        <v>65</v>
      </c>
      <c r="J199" s="5"/>
      <c r="K199" s="5" t="s">
        <v>522</v>
      </c>
      <c r="L199" s="167">
        <v>3</v>
      </c>
      <c r="M199" s="5">
        <v>0</v>
      </c>
      <c r="N199" s="124">
        <v>3</v>
      </c>
      <c r="O199" s="5">
        <v>0</v>
      </c>
      <c r="P199" s="5">
        <v>3</v>
      </c>
      <c r="Q199" s="5"/>
      <c r="R199" s="5"/>
      <c r="S199" s="5">
        <v>3</v>
      </c>
      <c r="T199" s="5"/>
      <c r="U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s="225" customFormat="1" x14ac:dyDescent="0.25">
      <c r="A200" s="143">
        <v>1.1100000000000001</v>
      </c>
      <c r="B200" s="5" t="s">
        <v>40</v>
      </c>
      <c r="C200" s="5" t="s">
        <v>41</v>
      </c>
      <c r="D200" s="167" t="s">
        <v>839</v>
      </c>
      <c r="E200" s="5" t="s">
        <v>840</v>
      </c>
      <c r="F200" s="5"/>
      <c r="G200" s="5" t="s">
        <v>841</v>
      </c>
      <c r="H200" s="5" t="s">
        <v>832</v>
      </c>
      <c r="I200" s="144" t="s">
        <v>65</v>
      </c>
      <c r="J200" s="5"/>
      <c r="K200" s="5" t="s">
        <v>522</v>
      </c>
      <c r="L200" s="167">
        <v>0</v>
      </c>
      <c r="M200" s="5">
        <v>1</v>
      </c>
      <c r="N200" s="124">
        <v>-1</v>
      </c>
      <c r="O200" s="5">
        <v>0</v>
      </c>
      <c r="P200" s="5">
        <v>-1</v>
      </c>
      <c r="Q200" s="5"/>
      <c r="R200" s="5"/>
      <c r="S200" s="5">
        <v>-1</v>
      </c>
      <c r="T200" s="5"/>
      <c r="U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s="225" customFormat="1" x14ac:dyDescent="0.25">
      <c r="A201" s="143">
        <v>1.1100000000000001</v>
      </c>
      <c r="B201" s="5" t="s">
        <v>40</v>
      </c>
      <c r="C201" s="5" t="s">
        <v>41</v>
      </c>
      <c r="D201" s="167" t="s">
        <v>129</v>
      </c>
      <c r="E201" s="5" t="s">
        <v>130</v>
      </c>
      <c r="F201" s="5"/>
      <c r="G201" s="5" t="s">
        <v>131</v>
      </c>
      <c r="H201" s="5" t="s">
        <v>125</v>
      </c>
      <c r="I201" s="144" t="s">
        <v>65</v>
      </c>
      <c r="J201" s="5"/>
      <c r="K201" s="5" t="s">
        <v>126</v>
      </c>
      <c r="L201" s="167">
        <v>1</v>
      </c>
      <c r="M201" s="5">
        <v>1</v>
      </c>
      <c r="N201" s="124">
        <v>0</v>
      </c>
      <c r="O201" s="5">
        <v>0</v>
      </c>
      <c r="P201" s="5">
        <v>0</v>
      </c>
      <c r="Q201" s="5">
        <v>-1</v>
      </c>
      <c r="R201" s="5">
        <v>1</v>
      </c>
      <c r="S201" s="5"/>
      <c r="T201" s="5"/>
      <c r="U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s="225" customFormat="1" x14ac:dyDescent="0.25">
      <c r="A202" s="143">
        <v>1.1100000000000001</v>
      </c>
      <c r="B202" s="5" t="s">
        <v>40</v>
      </c>
      <c r="C202" s="5" t="s">
        <v>41</v>
      </c>
      <c r="D202" s="167" t="s">
        <v>660</v>
      </c>
      <c r="E202" s="5" t="s">
        <v>661</v>
      </c>
      <c r="F202" s="5"/>
      <c r="G202" s="5" t="s">
        <v>662</v>
      </c>
      <c r="H202" s="5" t="s">
        <v>663</v>
      </c>
      <c r="I202" s="144" t="s">
        <v>65</v>
      </c>
      <c r="J202" s="5"/>
      <c r="K202" s="5" t="s">
        <v>522</v>
      </c>
      <c r="L202" s="167">
        <v>1</v>
      </c>
      <c r="M202" s="5">
        <v>0</v>
      </c>
      <c r="N202" s="124">
        <v>1</v>
      </c>
      <c r="O202" s="5">
        <v>0</v>
      </c>
      <c r="P202" s="5">
        <v>1</v>
      </c>
      <c r="Q202" s="5"/>
      <c r="R202" s="5"/>
      <c r="S202" s="5">
        <v>1</v>
      </c>
      <c r="T202" s="5"/>
      <c r="U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s="225" customFormat="1" x14ac:dyDescent="0.25">
      <c r="A203" s="143">
        <v>1.1100000000000001</v>
      </c>
      <c r="B203" s="5" t="s">
        <v>40</v>
      </c>
      <c r="C203" s="5" t="s">
        <v>41</v>
      </c>
      <c r="D203" s="167" t="s">
        <v>664</v>
      </c>
      <c r="E203" s="5" t="s">
        <v>665</v>
      </c>
      <c r="F203" s="5"/>
      <c r="G203" s="5" t="s">
        <v>666</v>
      </c>
      <c r="H203" s="5" t="s">
        <v>663</v>
      </c>
      <c r="I203" s="144" t="s">
        <v>65</v>
      </c>
      <c r="J203" s="5"/>
      <c r="K203" s="5" t="s">
        <v>522</v>
      </c>
      <c r="L203" s="167">
        <v>1</v>
      </c>
      <c r="M203" s="5">
        <v>0</v>
      </c>
      <c r="N203" s="124">
        <v>1</v>
      </c>
      <c r="O203" s="5">
        <v>0</v>
      </c>
      <c r="P203" s="5">
        <v>1</v>
      </c>
      <c r="Q203" s="5">
        <v>1</v>
      </c>
      <c r="R203" s="5"/>
      <c r="S203" s="5"/>
      <c r="T203" s="5"/>
      <c r="U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s="225" customFormat="1" x14ac:dyDescent="0.25">
      <c r="A204" s="143">
        <v>1.1100000000000001</v>
      </c>
      <c r="B204" s="5" t="s">
        <v>40</v>
      </c>
      <c r="C204" s="5" t="s">
        <v>41</v>
      </c>
      <c r="D204" s="167" t="s">
        <v>848</v>
      </c>
      <c r="E204" s="5" t="s">
        <v>849</v>
      </c>
      <c r="F204" s="5"/>
      <c r="G204" s="5" t="s">
        <v>850</v>
      </c>
      <c r="H204" s="5" t="s">
        <v>832</v>
      </c>
      <c r="I204" s="144" t="s">
        <v>65</v>
      </c>
      <c r="J204" s="5"/>
      <c r="K204" s="5" t="s">
        <v>522</v>
      </c>
      <c r="L204" s="167">
        <v>1</v>
      </c>
      <c r="M204" s="5">
        <v>1</v>
      </c>
      <c r="N204" s="124">
        <v>0</v>
      </c>
      <c r="O204" s="5">
        <v>0</v>
      </c>
      <c r="P204" s="5">
        <v>0</v>
      </c>
      <c r="Q204" s="5"/>
      <c r="R204" s="5"/>
      <c r="S204" s="5"/>
      <c r="T204" s="5">
        <v>0</v>
      </c>
      <c r="U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s="225" customFormat="1" x14ac:dyDescent="0.25">
      <c r="A205" s="143">
        <v>1.1100000000000001</v>
      </c>
      <c r="B205" s="5" t="s">
        <v>44</v>
      </c>
      <c r="C205" s="5" t="s">
        <v>41</v>
      </c>
      <c r="D205" s="167" t="s">
        <v>885</v>
      </c>
      <c r="E205" s="5" t="s">
        <v>886</v>
      </c>
      <c r="F205" s="5"/>
      <c r="G205" s="5" t="s">
        <v>887</v>
      </c>
      <c r="H205" s="5" t="s">
        <v>187</v>
      </c>
      <c r="I205" s="144" t="s">
        <v>65</v>
      </c>
      <c r="J205" s="5"/>
      <c r="K205" s="5" t="s">
        <v>126</v>
      </c>
      <c r="L205" s="167">
        <v>2</v>
      </c>
      <c r="M205" s="5">
        <v>0</v>
      </c>
      <c r="N205" s="124">
        <v>2</v>
      </c>
      <c r="O205" s="5">
        <v>0</v>
      </c>
      <c r="P205" s="5">
        <v>2</v>
      </c>
      <c r="Q205" s="5"/>
      <c r="R205" s="5"/>
      <c r="S205" s="5"/>
      <c r="T205" s="5"/>
      <c r="U205" s="5">
        <v>2</v>
      </c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s="225" customFormat="1" x14ac:dyDescent="0.25">
      <c r="A206" s="143">
        <v>1.1100000000000001</v>
      </c>
      <c r="B206" s="5" t="s">
        <v>40</v>
      </c>
      <c r="C206" s="5" t="s">
        <v>41</v>
      </c>
      <c r="D206" s="167" t="s">
        <v>132</v>
      </c>
      <c r="E206" s="5" t="s">
        <v>133</v>
      </c>
      <c r="F206" s="5"/>
      <c r="G206" s="5" t="s">
        <v>134</v>
      </c>
      <c r="H206" s="5" t="s">
        <v>125</v>
      </c>
      <c r="I206" s="144" t="s">
        <v>65</v>
      </c>
      <c r="J206" s="5"/>
      <c r="K206" s="5" t="s">
        <v>126</v>
      </c>
      <c r="L206" s="167">
        <v>3</v>
      </c>
      <c r="M206" s="5">
        <v>0</v>
      </c>
      <c r="N206" s="124">
        <v>3</v>
      </c>
      <c r="O206" s="5">
        <v>0</v>
      </c>
      <c r="P206" s="5">
        <v>1</v>
      </c>
      <c r="Q206" s="5">
        <v>1</v>
      </c>
      <c r="R206" s="5"/>
      <c r="S206" s="5"/>
      <c r="T206" s="5"/>
      <c r="U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s="225" customFormat="1" x14ac:dyDescent="0.25">
      <c r="A207" s="143">
        <v>1.1100000000000001</v>
      </c>
      <c r="B207" s="5" t="s">
        <v>40</v>
      </c>
      <c r="C207" s="5" t="s">
        <v>41</v>
      </c>
      <c r="D207" s="167" t="s">
        <v>206</v>
      </c>
      <c r="E207" s="5" t="s">
        <v>207</v>
      </c>
      <c r="F207" s="5"/>
      <c r="G207" s="5" t="s">
        <v>208</v>
      </c>
      <c r="H207" s="5" t="s">
        <v>187</v>
      </c>
      <c r="I207" s="144" t="s">
        <v>65</v>
      </c>
      <c r="J207" s="5"/>
      <c r="K207" s="5" t="s">
        <v>126</v>
      </c>
      <c r="L207" s="167">
        <v>3</v>
      </c>
      <c r="M207" s="5">
        <v>0</v>
      </c>
      <c r="N207" s="124">
        <v>3</v>
      </c>
      <c r="O207" s="5">
        <v>0</v>
      </c>
      <c r="P207" s="5">
        <v>3</v>
      </c>
      <c r="Q207" s="5">
        <v>3</v>
      </c>
      <c r="R207" s="5"/>
      <c r="S207" s="5"/>
      <c r="T207" s="5"/>
      <c r="U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s="225" customFormat="1" x14ac:dyDescent="0.25">
      <c r="A208" s="143">
        <v>1.1100000000000001</v>
      </c>
      <c r="B208" s="143" t="s">
        <v>40</v>
      </c>
      <c r="C208" s="143" t="s">
        <v>41</v>
      </c>
      <c r="D208" s="244" t="s">
        <v>168</v>
      </c>
      <c r="E208" s="143" t="s">
        <v>169</v>
      </c>
      <c r="F208" s="143"/>
      <c r="G208" s="143" t="s">
        <v>170</v>
      </c>
      <c r="H208" s="143" t="s">
        <v>125</v>
      </c>
      <c r="I208" s="144" t="s">
        <v>65</v>
      </c>
      <c r="J208" s="143"/>
      <c r="K208" s="143" t="s">
        <v>126</v>
      </c>
      <c r="L208" s="244">
        <v>1</v>
      </c>
      <c r="M208" s="143">
        <v>0</v>
      </c>
      <c r="N208" s="245">
        <v>1</v>
      </c>
      <c r="O208" s="143">
        <v>0</v>
      </c>
      <c r="P208" s="143">
        <v>1</v>
      </c>
      <c r="Q208" s="143"/>
      <c r="R208" s="143"/>
      <c r="S208" s="143"/>
      <c r="T208" s="143">
        <v>1</v>
      </c>
      <c r="U208" s="143"/>
      <c r="V208" s="152"/>
      <c r="W208" s="152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</row>
    <row r="209" spans="1:36" s="225" customFormat="1" x14ac:dyDescent="0.25">
      <c r="A209" s="143">
        <v>1.1100000000000001</v>
      </c>
      <c r="B209" s="5" t="s">
        <v>40</v>
      </c>
      <c r="C209" s="5" t="s">
        <v>41</v>
      </c>
      <c r="D209" s="167" t="s">
        <v>1216</v>
      </c>
      <c r="E209" s="5" t="s">
        <v>1217</v>
      </c>
      <c r="F209" s="5"/>
      <c r="G209" s="5" t="s">
        <v>1218</v>
      </c>
      <c r="H209" s="5" t="s">
        <v>495</v>
      </c>
      <c r="I209" s="144" t="s">
        <v>65</v>
      </c>
      <c r="J209" s="5"/>
      <c r="K209" s="5" t="s">
        <v>496</v>
      </c>
      <c r="L209" s="167">
        <v>1</v>
      </c>
      <c r="M209" s="5">
        <v>0</v>
      </c>
      <c r="N209" s="124">
        <v>1</v>
      </c>
      <c r="O209" s="5">
        <v>0</v>
      </c>
      <c r="P209" s="5">
        <v>1</v>
      </c>
      <c r="Q209" s="5"/>
      <c r="R209" s="5"/>
      <c r="S209" s="5"/>
      <c r="T209" s="5"/>
      <c r="U209" s="5">
        <v>1</v>
      </c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s="225" customFormat="1" x14ac:dyDescent="0.25">
      <c r="A210" s="143">
        <v>1.1100000000000001</v>
      </c>
      <c r="B210" s="5" t="s">
        <v>40</v>
      </c>
      <c r="C210" s="5" t="s">
        <v>41</v>
      </c>
      <c r="D210" s="167" t="s">
        <v>802</v>
      </c>
      <c r="E210" s="5" t="s">
        <v>803</v>
      </c>
      <c r="F210" s="5" t="s">
        <v>42</v>
      </c>
      <c r="G210" s="5" t="s">
        <v>804</v>
      </c>
      <c r="H210" s="5" t="s">
        <v>762</v>
      </c>
      <c r="I210" s="144" t="s">
        <v>65</v>
      </c>
      <c r="J210" s="5"/>
      <c r="K210" s="5" t="s">
        <v>183</v>
      </c>
      <c r="L210" s="167">
        <v>4</v>
      </c>
      <c r="M210" s="5">
        <v>0</v>
      </c>
      <c r="N210" s="124">
        <v>4</v>
      </c>
      <c r="O210" s="5">
        <v>0</v>
      </c>
      <c r="P210" s="5">
        <v>4</v>
      </c>
      <c r="Q210" s="5"/>
      <c r="R210" s="5"/>
      <c r="S210" s="5">
        <v>4</v>
      </c>
      <c r="T210" s="5"/>
      <c r="U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s="225" customFormat="1" x14ac:dyDescent="0.25">
      <c r="A211" s="143">
        <v>1.1100000000000001</v>
      </c>
      <c r="B211" s="5" t="s">
        <v>40</v>
      </c>
      <c r="C211" s="5" t="s">
        <v>41</v>
      </c>
      <c r="D211" s="167" t="s">
        <v>535</v>
      </c>
      <c r="E211" s="5" t="s">
        <v>536</v>
      </c>
      <c r="F211" s="5"/>
      <c r="G211" s="5" t="s">
        <v>537</v>
      </c>
      <c r="H211" s="5" t="s">
        <v>521</v>
      </c>
      <c r="I211" s="144" t="s">
        <v>65</v>
      </c>
      <c r="J211" s="5"/>
      <c r="K211" s="5" t="s">
        <v>522</v>
      </c>
      <c r="L211" s="167">
        <v>4</v>
      </c>
      <c r="M211" s="5">
        <v>0</v>
      </c>
      <c r="N211" s="124">
        <v>4</v>
      </c>
      <c r="O211" s="5">
        <v>0</v>
      </c>
      <c r="P211" s="5">
        <v>4</v>
      </c>
      <c r="Q211" s="5">
        <v>4</v>
      </c>
      <c r="R211" s="5"/>
      <c r="S211" s="5"/>
      <c r="T211" s="5"/>
      <c r="U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s="225" customFormat="1" x14ac:dyDescent="0.25">
      <c r="A212" s="143">
        <v>1.1100000000000001</v>
      </c>
      <c r="B212" s="5" t="s">
        <v>40</v>
      </c>
      <c r="C212" s="5" t="s">
        <v>41</v>
      </c>
      <c r="D212" s="167" t="s">
        <v>506</v>
      </c>
      <c r="E212" s="5" t="s">
        <v>507</v>
      </c>
      <c r="F212" s="5"/>
      <c r="G212" s="5" t="s">
        <v>508</v>
      </c>
      <c r="H212" s="5" t="s">
        <v>495</v>
      </c>
      <c r="I212" s="144" t="s">
        <v>65</v>
      </c>
      <c r="J212" s="5"/>
      <c r="K212" s="5" t="s">
        <v>496</v>
      </c>
      <c r="L212" s="167">
        <v>2</v>
      </c>
      <c r="M212" s="5">
        <v>0</v>
      </c>
      <c r="N212" s="124">
        <v>2</v>
      </c>
      <c r="O212" s="5">
        <v>0</v>
      </c>
      <c r="P212" s="5">
        <v>2</v>
      </c>
      <c r="Q212" s="5"/>
      <c r="R212" s="5"/>
      <c r="S212" s="5">
        <v>2</v>
      </c>
      <c r="T212" s="5"/>
      <c r="U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s="152" customFormat="1" x14ac:dyDescent="0.25">
      <c r="A213" s="143">
        <v>1.1100000000000001</v>
      </c>
      <c r="B213" s="5" t="s">
        <v>40</v>
      </c>
      <c r="C213" s="5" t="s">
        <v>41</v>
      </c>
      <c r="D213" s="167" t="s">
        <v>805</v>
      </c>
      <c r="E213" s="5" t="s">
        <v>806</v>
      </c>
      <c r="F213" s="5"/>
      <c r="G213" s="5" t="s">
        <v>807</v>
      </c>
      <c r="H213" s="5" t="s">
        <v>762</v>
      </c>
      <c r="I213" s="144" t="s">
        <v>65</v>
      </c>
      <c r="J213" s="5"/>
      <c r="K213" s="5" t="s">
        <v>183</v>
      </c>
      <c r="L213" s="167">
        <v>2</v>
      </c>
      <c r="M213" s="5">
        <v>0</v>
      </c>
      <c r="N213" s="124">
        <v>2</v>
      </c>
      <c r="O213" s="5">
        <v>0</v>
      </c>
      <c r="P213" s="5">
        <v>2</v>
      </c>
      <c r="Q213" s="5">
        <v>2</v>
      </c>
      <c r="R213" s="5"/>
      <c r="S213" s="5"/>
      <c r="T213" s="5"/>
      <c r="U213" s="5"/>
      <c r="V213" s="225"/>
      <c r="W213" s="22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s="225" customFormat="1" x14ac:dyDescent="0.25">
      <c r="A214" s="143">
        <v>1.1100000000000001</v>
      </c>
      <c r="B214" s="5" t="s">
        <v>40</v>
      </c>
      <c r="C214" s="5" t="s">
        <v>41</v>
      </c>
      <c r="D214" s="167" t="s">
        <v>808</v>
      </c>
      <c r="E214" s="5" t="s">
        <v>809</v>
      </c>
      <c r="F214" s="5"/>
      <c r="G214" s="5" t="s">
        <v>810</v>
      </c>
      <c r="H214" s="5" t="s">
        <v>762</v>
      </c>
      <c r="I214" s="144" t="s">
        <v>65</v>
      </c>
      <c r="J214" s="5"/>
      <c r="K214" s="5" t="s">
        <v>183</v>
      </c>
      <c r="L214" s="167">
        <v>1</v>
      </c>
      <c r="M214" s="5">
        <v>0</v>
      </c>
      <c r="N214" s="124">
        <v>1</v>
      </c>
      <c r="O214" s="5">
        <v>0</v>
      </c>
      <c r="P214" s="5">
        <v>1</v>
      </c>
      <c r="Q214" s="5"/>
      <c r="R214" s="5"/>
      <c r="S214" s="5">
        <v>1</v>
      </c>
      <c r="T214" s="5"/>
      <c r="U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s="225" customFormat="1" x14ac:dyDescent="0.25">
      <c r="A215" s="143">
        <v>1.1100000000000001</v>
      </c>
      <c r="B215" s="5" t="s">
        <v>40</v>
      </c>
      <c r="C215" s="5" t="s">
        <v>41</v>
      </c>
      <c r="D215" s="167" t="s">
        <v>239</v>
      </c>
      <c r="E215" s="5" t="s">
        <v>240</v>
      </c>
      <c r="F215" s="5"/>
      <c r="G215" s="5" t="s">
        <v>241</v>
      </c>
      <c r="H215" s="5" t="s">
        <v>238</v>
      </c>
      <c r="I215" s="144" t="s">
        <v>65</v>
      </c>
      <c r="J215" s="5"/>
      <c r="K215" s="5" t="s">
        <v>126</v>
      </c>
      <c r="L215" s="167">
        <v>1</v>
      </c>
      <c r="M215" s="5">
        <v>0</v>
      </c>
      <c r="N215" s="124">
        <v>1</v>
      </c>
      <c r="O215" s="5">
        <v>0</v>
      </c>
      <c r="P215" s="5">
        <v>1</v>
      </c>
      <c r="Q215" s="5"/>
      <c r="R215" s="5">
        <v>1</v>
      </c>
      <c r="S215" s="5"/>
      <c r="T215" s="5"/>
      <c r="U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s="225" customFormat="1" x14ac:dyDescent="0.25">
      <c r="A216" s="143">
        <v>1.1100000000000001</v>
      </c>
      <c r="B216" s="5" t="s">
        <v>40</v>
      </c>
      <c r="C216" s="5" t="s">
        <v>41</v>
      </c>
      <c r="D216" s="167" t="s">
        <v>174</v>
      </c>
      <c r="E216" s="5" t="s">
        <v>2207</v>
      </c>
      <c r="F216" s="5"/>
      <c r="G216" s="5" t="s">
        <v>175</v>
      </c>
      <c r="H216" s="5" t="s">
        <v>125</v>
      </c>
      <c r="I216" s="144" t="s">
        <v>65</v>
      </c>
      <c r="J216" s="5"/>
      <c r="K216" s="5" t="s">
        <v>126</v>
      </c>
      <c r="L216" s="167">
        <v>1</v>
      </c>
      <c r="M216" s="5">
        <v>0</v>
      </c>
      <c r="N216" s="124">
        <v>1</v>
      </c>
      <c r="O216" s="5">
        <v>0</v>
      </c>
      <c r="P216" s="5">
        <v>1</v>
      </c>
      <c r="Q216" s="5"/>
      <c r="R216" s="5"/>
      <c r="S216" s="5"/>
      <c r="T216" s="5">
        <v>1</v>
      </c>
      <c r="U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s="225" customFormat="1" x14ac:dyDescent="0.25">
      <c r="A217" s="143">
        <v>1.1100000000000001</v>
      </c>
      <c r="B217" s="5" t="s">
        <v>40</v>
      </c>
      <c r="C217" s="5" t="s">
        <v>41</v>
      </c>
      <c r="D217" s="167" t="s">
        <v>1281</v>
      </c>
      <c r="E217" s="5" t="s">
        <v>2586</v>
      </c>
      <c r="F217" s="5"/>
      <c r="G217" s="5" t="s">
        <v>2658</v>
      </c>
      <c r="H217" s="5" t="s">
        <v>704</v>
      </c>
      <c r="I217" s="144" t="s">
        <v>65</v>
      </c>
      <c r="J217" s="5"/>
      <c r="K217" s="5" t="s">
        <v>183</v>
      </c>
      <c r="L217" s="167">
        <v>2</v>
      </c>
      <c r="M217" s="5">
        <v>0</v>
      </c>
      <c r="N217" s="124">
        <v>2</v>
      </c>
      <c r="O217" s="5">
        <v>0</v>
      </c>
      <c r="P217" s="5">
        <v>2</v>
      </c>
      <c r="Q217" s="5"/>
      <c r="R217" s="5"/>
      <c r="S217" s="5"/>
      <c r="T217" s="5"/>
      <c r="U217" s="5">
        <v>2</v>
      </c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s="225" customFormat="1" x14ac:dyDescent="0.25">
      <c r="A218" s="143">
        <v>1.1100000000000001</v>
      </c>
      <c r="B218" s="5" t="s">
        <v>40</v>
      </c>
      <c r="C218" s="5" t="s">
        <v>41</v>
      </c>
      <c r="D218" s="167" t="s">
        <v>209</v>
      </c>
      <c r="E218" s="5" t="s">
        <v>210</v>
      </c>
      <c r="F218" s="5"/>
      <c r="G218" s="5" t="s">
        <v>211</v>
      </c>
      <c r="H218" s="5" t="s">
        <v>187</v>
      </c>
      <c r="I218" s="144" t="s">
        <v>65</v>
      </c>
      <c r="J218" s="5"/>
      <c r="K218" s="5" t="s">
        <v>126</v>
      </c>
      <c r="L218" s="167">
        <v>1</v>
      </c>
      <c r="M218" s="5">
        <v>0</v>
      </c>
      <c r="N218" s="124">
        <v>1</v>
      </c>
      <c r="O218" s="5">
        <v>0</v>
      </c>
      <c r="P218" s="5">
        <v>1</v>
      </c>
      <c r="Q218" s="5"/>
      <c r="R218" s="5"/>
      <c r="S218" s="5">
        <v>1</v>
      </c>
      <c r="T218" s="5"/>
      <c r="U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s="225" customFormat="1" x14ac:dyDescent="0.25">
      <c r="A219" s="143">
        <v>1.1100000000000001</v>
      </c>
      <c r="B219" s="5" t="s">
        <v>40</v>
      </c>
      <c r="C219" s="5" t="s">
        <v>41</v>
      </c>
      <c r="D219" s="167" t="s">
        <v>566</v>
      </c>
      <c r="E219" s="5" t="s">
        <v>567</v>
      </c>
      <c r="F219" s="5"/>
      <c r="G219" s="5" t="s">
        <v>568</v>
      </c>
      <c r="H219" s="5" t="s">
        <v>550</v>
      </c>
      <c r="I219" s="144" t="s">
        <v>65</v>
      </c>
      <c r="J219" s="5"/>
      <c r="K219" s="5" t="s">
        <v>496</v>
      </c>
      <c r="L219" s="167">
        <v>1</v>
      </c>
      <c r="M219" s="5">
        <v>0</v>
      </c>
      <c r="N219" s="124">
        <v>1</v>
      </c>
      <c r="O219" s="5">
        <v>0</v>
      </c>
      <c r="P219" s="5">
        <v>1</v>
      </c>
      <c r="Q219" s="5">
        <v>1</v>
      </c>
      <c r="R219" s="5"/>
      <c r="S219" s="5"/>
      <c r="T219" s="5"/>
      <c r="U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s="225" customFormat="1" x14ac:dyDescent="0.25">
      <c r="A220" s="143">
        <v>1.1100000000000001</v>
      </c>
      <c r="B220" s="5" t="s">
        <v>40</v>
      </c>
      <c r="C220" s="5" t="s">
        <v>41</v>
      </c>
      <c r="D220" s="167" t="s">
        <v>811</v>
      </c>
      <c r="E220" s="5" t="s">
        <v>812</v>
      </c>
      <c r="F220" s="5"/>
      <c r="G220" s="5" t="s">
        <v>813</v>
      </c>
      <c r="H220" s="5" t="s">
        <v>762</v>
      </c>
      <c r="I220" s="144" t="s">
        <v>65</v>
      </c>
      <c r="J220" s="5"/>
      <c r="K220" s="5" t="s">
        <v>183</v>
      </c>
      <c r="L220" s="167">
        <v>1</v>
      </c>
      <c r="M220" s="5">
        <v>0</v>
      </c>
      <c r="N220" s="124">
        <v>1</v>
      </c>
      <c r="O220" s="5">
        <v>0</v>
      </c>
      <c r="P220" s="5">
        <v>1</v>
      </c>
      <c r="Q220" s="5">
        <v>1</v>
      </c>
      <c r="R220" s="5"/>
      <c r="S220" s="5"/>
      <c r="T220" s="5"/>
      <c r="U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s="225" customFormat="1" x14ac:dyDescent="0.25">
      <c r="A221" s="143">
        <v>1.1100000000000001</v>
      </c>
      <c r="B221" s="5" t="s">
        <v>40</v>
      </c>
      <c r="C221" s="5" t="s">
        <v>41</v>
      </c>
      <c r="D221" s="167" t="s">
        <v>135</v>
      </c>
      <c r="E221" s="5" t="s">
        <v>136</v>
      </c>
      <c r="F221" s="5"/>
      <c r="G221" s="5" t="s">
        <v>137</v>
      </c>
      <c r="H221" s="5" t="s">
        <v>125</v>
      </c>
      <c r="I221" s="144" t="s">
        <v>65</v>
      </c>
      <c r="J221" s="5"/>
      <c r="K221" s="5" t="s">
        <v>126</v>
      </c>
      <c r="L221" s="167">
        <v>3</v>
      </c>
      <c r="M221" s="5">
        <v>0</v>
      </c>
      <c r="N221" s="124">
        <v>3</v>
      </c>
      <c r="O221" s="5">
        <v>0</v>
      </c>
      <c r="P221" s="5">
        <v>3</v>
      </c>
      <c r="Q221" s="5">
        <v>3</v>
      </c>
      <c r="R221" s="5"/>
      <c r="S221" s="5"/>
      <c r="T221" s="5"/>
      <c r="U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s="225" customFormat="1" x14ac:dyDescent="0.25">
      <c r="A222" s="143">
        <v>1.1100000000000001</v>
      </c>
      <c r="B222" s="5" t="s">
        <v>40</v>
      </c>
      <c r="C222" s="5" t="s">
        <v>41</v>
      </c>
      <c r="D222" s="167" t="s">
        <v>667</v>
      </c>
      <c r="E222" s="5" t="s">
        <v>668</v>
      </c>
      <c r="F222" s="5"/>
      <c r="G222" s="5" t="s">
        <v>669</v>
      </c>
      <c r="H222" s="5" t="s">
        <v>663</v>
      </c>
      <c r="I222" s="144" t="s">
        <v>65</v>
      </c>
      <c r="J222" s="5"/>
      <c r="K222" s="5" t="s">
        <v>522</v>
      </c>
      <c r="L222" s="167">
        <v>1</v>
      </c>
      <c r="M222" s="5">
        <v>0</v>
      </c>
      <c r="N222" s="124">
        <v>1</v>
      </c>
      <c r="O222" s="5">
        <v>0</v>
      </c>
      <c r="P222" s="5">
        <v>1</v>
      </c>
      <c r="Q222" s="5"/>
      <c r="R222" s="5"/>
      <c r="S222" s="5">
        <v>1</v>
      </c>
      <c r="T222" s="5"/>
      <c r="U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s="225" customFormat="1" x14ac:dyDescent="0.25">
      <c r="A223" s="143">
        <v>1.1100000000000001</v>
      </c>
      <c r="B223" s="5" t="s">
        <v>40</v>
      </c>
      <c r="C223" s="5" t="s">
        <v>41</v>
      </c>
      <c r="D223" s="167" t="s">
        <v>814</v>
      </c>
      <c r="E223" s="5" t="s">
        <v>815</v>
      </c>
      <c r="F223" s="5"/>
      <c r="G223" s="5" t="s">
        <v>816</v>
      </c>
      <c r="H223" s="5" t="s">
        <v>762</v>
      </c>
      <c r="I223" s="144" t="s">
        <v>65</v>
      </c>
      <c r="J223" s="5"/>
      <c r="K223" s="5" t="s">
        <v>183</v>
      </c>
      <c r="L223" s="167">
        <v>1</v>
      </c>
      <c r="M223" s="5">
        <v>0</v>
      </c>
      <c r="N223" s="124">
        <v>1</v>
      </c>
      <c r="O223" s="5">
        <v>0</v>
      </c>
      <c r="P223" s="5">
        <v>1</v>
      </c>
      <c r="Q223" s="5"/>
      <c r="R223" s="5">
        <v>1</v>
      </c>
      <c r="S223" s="5"/>
      <c r="T223" s="5"/>
      <c r="U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s="225" customFormat="1" x14ac:dyDescent="0.25">
      <c r="A224" s="143">
        <v>1.1100000000000001</v>
      </c>
      <c r="B224" s="5" t="s">
        <v>40</v>
      </c>
      <c r="C224" s="5" t="s">
        <v>41</v>
      </c>
      <c r="D224" s="167" t="s">
        <v>138</v>
      </c>
      <c r="E224" s="5" t="s">
        <v>139</v>
      </c>
      <c r="F224" s="5"/>
      <c r="G224" s="5" t="s">
        <v>140</v>
      </c>
      <c r="H224" s="5" t="s">
        <v>125</v>
      </c>
      <c r="I224" s="144" t="s">
        <v>65</v>
      </c>
      <c r="J224" s="5"/>
      <c r="K224" s="5" t="s">
        <v>126</v>
      </c>
      <c r="L224" s="167">
        <v>1</v>
      </c>
      <c r="M224" s="5">
        <v>0</v>
      </c>
      <c r="N224" s="124">
        <v>1</v>
      </c>
      <c r="O224" s="5">
        <v>0</v>
      </c>
      <c r="P224" s="5">
        <v>1</v>
      </c>
      <c r="Q224" s="5"/>
      <c r="R224" s="5">
        <v>1</v>
      </c>
      <c r="S224" s="5"/>
      <c r="T224" s="5"/>
      <c r="U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s="225" customFormat="1" x14ac:dyDescent="0.25">
      <c r="A225" s="143">
        <v>1.1100000000000001</v>
      </c>
      <c r="B225" s="5" t="s">
        <v>40</v>
      </c>
      <c r="C225" s="5" t="s">
        <v>41</v>
      </c>
      <c r="D225" s="167" t="s">
        <v>569</v>
      </c>
      <c r="E225" s="5" t="s">
        <v>570</v>
      </c>
      <c r="F225" s="5"/>
      <c r="G225" s="5" t="s">
        <v>571</v>
      </c>
      <c r="H225" s="5" t="s">
        <v>550</v>
      </c>
      <c r="I225" s="144" t="s">
        <v>65</v>
      </c>
      <c r="J225" s="5"/>
      <c r="K225" s="5" t="s">
        <v>496</v>
      </c>
      <c r="L225" s="167">
        <v>4</v>
      </c>
      <c r="M225" s="5">
        <v>0</v>
      </c>
      <c r="N225" s="124">
        <v>4</v>
      </c>
      <c r="O225" s="5">
        <v>0</v>
      </c>
      <c r="P225" s="5">
        <v>4</v>
      </c>
      <c r="Q225" s="5"/>
      <c r="R225" s="5"/>
      <c r="S225" s="5">
        <v>4</v>
      </c>
      <c r="T225" s="5"/>
      <c r="U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s="225" customFormat="1" x14ac:dyDescent="0.25">
      <c r="A226" s="143">
        <v>1.1100000000000001</v>
      </c>
      <c r="B226" s="5" t="s">
        <v>40</v>
      </c>
      <c r="C226" s="5" t="s">
        <v>41</v>
      </c>
      <c r="D226" s="167" t="s">
        <v>538</v>
      </c>
      <c r="E226" s="5" t="s">
        <v>539</v>
      </c>
      <c r="F226" s="5"/>
      <c r="G226" s="5" t="s">
        <v>540</v>
      </c>
      <c r="H226" s="5" t="s">
        <v>521</v>
      </c>
      <c r="I226" s="144" t="s">
        <v>65</v>
      </c>
      <c r="J226" s="5"/>
      <c r="K226" s="5" t="s">
        <v>522</v>
      </c>
      <c r="L226" s="167">
        <v>1</v>
      </c>
      <c r="M226" s="5">
        <v>0</v>
      </c>
      <c r="N226" s="124">
        <v>1</v>
      </c>
      <c r="O226" s="5">
        <v>0</v>
      </c>
      <c r="P226" s="5">
        <v>1</v>
      </c>
      <c r="Q226" s="5"/>
      <c r="R226" s="5">
        <v>1</v>
      </c>
      <c r="S226" s="5"/>
      <c r="T226" s="5"/>
      <c r="U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s="225" customFormat="1" x14ac:dyDescent="0.25">
      <c r="A227" s="143">
        <v>1.1100000000000001</v>
      </c>
      <c r="B227" s="5" t="s">
        <v>40</v>
      </c>
      <c r="C227" s="5" t="s">
        <v>41</v>
      </c>
      <c r="D227" s="167" t="s">
        <v>1040</v>
      </c>
      <c r="E227" s="5" t="s">
        <v>1041</v>
      </c>
      <c r="F227" s="5"/>
      <c r="G227" s="5" t="s">
        <v>1042</v>
      </c>
      <c r="H227" s="5" t="s">
        <v>762</v>
      </c>
      <c r="I227" s="144" t="s">
        <v>65</v>
      </c>
      <c r="J227" s="5"/>
      <c r="K227" s="5" t="s">
        <v>183</v>
      </c>
      <c r="L227" s="167">
        <v>2</v>
      </c>
      <c r="M227" s="5">
        <v>0</v>
      </c>
      <c r="N227" s="124">
        <v>2</v>
      </c>
      <c r="O227" s="5">
        <v>0</v>
      </c>
      <c r="P227" s="5">
        <v>2</v>
      </c>
      <c r="Q227" s="5"/>
      <c r="R227" s="5"/>
      <c r="S227" s="5"/>
      <c r="T227" s="5"/>
      <c r="U227" s="5">
        <v>2</v>
      </c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s="225" customFormat="1" x14ac:dyDescent="0.25">
      <c r="A228" s="143">
        <v>1.1100000000000001</v>
      </c>
      <c r="B228" s="143" t="s">
        <v>40</v>
      </c>
      <c r="C228" s="143" t="s">
        <v>41</v>
      </c>
      <c r="D228" s="244" t="s">
        <v>817</v>
      </c>
      <c r="E228" s="143" t="s">
        <v>818</v>
      </c>
      <c r="F228" s="143"/>
      <c r="G228" s="143" t="s">
        <v>819</v>
      </c>
      <c r="H228" s="143" t="s">
        <v>762</v>
      </c>
      <c r="I228" s="144" t="s">
        <v>65</v>
      </c>
      <c r="J228" s="143"/>
      <c r="K228" s="143" t="s">
        <v>183</v>
      </c>
      <c r="L228" s="244">
        <v>1</v>
      </c>
      <c r="M228" s="143">
        <v>0</v>
      </c>
      <c r="N228" s="245">
        <v>1</v>
      </c>
      <c r="O228" s="143">
        <v>0</v>
      </c>
      <c r="P228" s="143">
        <v>1</v>
      </c>
      <c r="Q228" s="143"/>
      <c r="R228" s="143"/>
      <c r="S228" s="143">
        <v>1</v>
      </c>
      <c r="T228" s="143"/>
      <c r="U228" s="143"/>
      <c r="V228" s="152"/>
      <c r="W228" s="152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</row>
    <row r="229" spans="1:36" s="225" customFormat="1" x14ac:dyDescent="0.25">
      <c r="A229" s="143">
        <v>1.1100000000000001</v>
      </c>
      <c r="B229" s="5" t="s">
        <v>40</v>
      </c>
      <c r="C229" s="5" t="s">
        <v>41</v>
      </c>
      <c r="D229" s="167" t="s">
        <v>742</v>
      </c>
      <c r="E229" s="5" t="s">
        <v>743</v>
      </c>
      <c r="F229" s="5"/>
      <c r="G229" s="5" t="s">
        <v>744</v>
      </c>
      <c r="H229" s="5" t="s">
        <v>714</v>
      </c>
      <c r="I229" s="144" t="s">
        <v>65</v>
      </c>
      <c r="J229" s="5"/>
      <c r="K229" s="5" t="s">
        <v>66</v>
      </c>
      <c r="L229" s="167">
        <v>4</v>
      </c>
      <c r="M229" s="5">
        <v>0</v>
      </c>
      <c r="N229" s="124">
        <v>4</v>
      </c>
      <c r="O229" s="5">
        <v>0</v>
      </c>
      <c r="P229" s="5">
        <v>4</v>
      </c>
      <c r="Q229" s="5"/>
      <c r="R229" s="5"/>
      <c r="S229" s="5">
        <v>4</v>
      </c>
      <c r="T229" s="5"/>
      <c r="U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s="225" customFormat="1" x14ac:dyDescent="0.25">
      <c r="A230" s="143">
        <v>1.1100000000000001</v>
      </c>
      <c r="B230" s="5" t="s">
        <v>40</v>
      </c>
      <c r="C230" s="5" t="s">
        <v>41</v>
      </c>
      <c r="D230" s="167" t="s">
        <v>242</v>
      </c>
      <c r="E230" s="5" t="s">
        <v>243</v>
      </c>
      <c r="F230" s="5"/>
      <c r="G230" s="5" t="s">
        <v>244</v>
      </c>
      <c r="H230" s="5" t="s">
        <v>238</v>
      </c>
      <c r="I230" s="144" t="s">
        <v>65</v>
      </c>
      <c r="J230" s="5"/>
      <c r="K230" s="5" t="s">
        <v>126</v>
      </c>
      <c r="L230" s="167">
        <v>1</v>
      </c>
      <c r="M230" s="5">
        <v>1</v>
      </c>
      <c r="N230" s="124">
        <v>0</v>
      </c>
      <c r="O230" s="5">
        <v>0</v>
      </c>
      <c r="P230" s="5">
        <v>1</v>
      </c>
      <c r="Q230" s="5"/>
      <c r="R230" s="5"/>
      <c r="S230" s="5">
        <v>1</v>
      </c>
      <c r="T230" s="5"/>
      <c r="U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s="225" customFormat="1" x14ac:dyDescent="0.25">
      <c r="A231" s="143">
        <v>1.1100000000000001</v>
      </c>
      <c r="B231" s="5" t="s">
        <v>40</v>
      </c>
      <c r="C231" s="5" t="s">
        <v>41</v>
      </c>
      <c r="D231" s="167" t="s">
        <v>451</v>
      </c>
      <c r="E231" s="5" t="s">
        <v>452</v>
      </c>
      <c r="F231" s="5"/>
      <c r="G231" s="5" t="s">
        <v>453</v>
      </c>
      <c r="H231" s="5" t="s">
        <v>378</v>
      </c>
      <c r="I231" s="144" t="s">
        <v>65</v>
      </c>
      <c r="J231" s="5"/>
      <c r="K231" s="5" t="s">
        <v>66</v>
      </c>
      <c r="L231" s="167">
        <v>1</v>
      </c>
      <c r="M231" s="5">
        <v>0</v>
      </c>
      <c r="N231" s="124">
        <v>1</v>
      </c>
      <c r="O231" s="5">
        <v>0</v>
      </c>
      <c r="P231" s="5">
        <v>1</v>
      </c>
      <c r="Q231" s="5">
        <v>1</v>
      </c>
      <c r="R231" s="5"/>
      <c r="S231" s="5"/>
      <c r="T231" s="5"/>
      <c r="U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s="225" customFormat="1" x14ac:dyDescent="0.25">
      <c r="A232" s="143">
        <v>1.1100000000000001</v>
      </c>
      <c r="B232" s="5" t="s">
        <v>40</v>
      </c>
      <c r="C232" s="5" t="s">
        <v>41</v>
      </c>
      <c r="D232" s="167" t="s">
        <v>320</v>
      </c>
      <c r="E232" s="5" t="s">
        <v>321</v>
      </c>
      <c r="F232" s="5"/>
      <c r="G232" s="5" t="s">
        <v>322</v>
      </c>
      <c r="H232" s="5" t="s">
        <v>257</v>
      </c>
      <c r="I232" s="144" t="s">
        <v>65</v>
      </c>
      <c r="J232" s="5"/>
      <c r="K232" s="5" t="s">
        <v>66</v>
      </c>
      <c r="L232" s="167">
        <v>1</v>
      </c>
      <c r="M232" s="5">
        <v>0</v>
      </c>
      <c r="N232" s="124">
        <v>1</v>
      </c>
      <c r="O232" s="5">
        <v>0</v>
      </c>
      <c r="P232" s="5">
        <v>1</v>
      </c>
      <c r="Q232" s="5">
        <v>1</v>
      </c>
      <c r="R232" s="5"/>
      <c r="S232" s="5"/>
      <c r="T232" s="5"/>
      <c r="U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s="225" customFormat="1" x14ac:dyDescent="0.25">
      <c r="A233" s="143">
        <v>1.1100000000000001</v>
      </c>
      <c r="B233" s="5" t="s">
        <v>40</v>
      </c>
      <c r="C233" s="5" t="s">
        <v>41</v>
      </c>
      <c r="D233" s="167" t="s">
        <v>323</v>
      </c>
      <c r="E233" s="5" t="s">
        <v>324</v>
      </c>
      <c r="F233" s="5"/>
      <c r="G233" s="5" t="s">
        <v>325</v>
      </c>
      <c r="H233" s="5" t="s">
        <v>257</v>
      </c>
      <c r="I233" s="144" t="s">
        <v>65</v>
      </c>
      <c r="J233" s="5"/>
      <c r="K233" s="5" t="s">
        <v>66</v>
      </c>
      <c r="L233" s="167">
        <v>1</v>
      </c>
      <c r="M233" s="5">
        <v>0</v>
      </c>
      <c r="N233" s="124">
        <v>1</v>
      </c>
      <c r="O233" s="5">
        <v>0</v>
      </c>
      <c r="P233" s="5">
        <v>1</v>
      </c>
      <c r="Q233" s="5">
        <v>1</v>
      </c>
      <c r="R233" s="5"/>
      <c r="S233" s="5"/>
      <c r="T233" s="5"/>
      <c r="U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s="225" customFormat="1" x14ac:dyDescent="0.25">
      <c r="A234" s="143">
        <v>1.1100000000000001</v>
      </c>
      <c r="B234" s="5" t="s">
        <v>40</v>
      </c>
      <c r="C234" s="5" t="s">
        <v>41</v>
      </c>
      <c r="D234" s="167" t="s">
        <v>633</v>
      </c>
      <c r="E234" s="5" t="s">
        <v>634</v>
      </c>
      <c r="F234" s="5"/>
      <c r="G234" s="5" t="s">
        <v>635</v>
      </c>
      <c r="H234" s="5" t="s">
        <v>593</v>
      </c>
      <c r="I234" s="144" t="s">
        <v>65</v>
      </c>
      <c r="J234" s="5"/>
      <c r="K234" s="5" t="s">
        <v>522</v>
      </c>
      <c r="L234" s="167">
        <v>1</v>
      </c>
      <c r="M234" s="5">
        <v>1</v>
      </c>
      <c r="N234" s="124">
        <v>0</v>
      </c>
      <c r="O234" s="5">
        <v>0</v>
      </c>
      <c r="P234" s="5">
        <v>-1</v>
      </c>
      <c r="Q234" s="5">
        <v>-1</v>
      </c>
      <c r="R234" s="5"/>
      <c r="S234" s="5"/>
      <c r="T234" s="5"/>
      <c r="U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s="225" customFormat="1" x14ac:dyDescent="0.25">
      <c r="A235" s="143">
        <v>1.1100000000000001</v>
      </c>
      <c r="B235" s="5" t="s">
        <v>40</v>
      </c>
      <c r="C235" s="5" t="s">
        <v>41</v>
      </c>
      <c r="D235" s="167" t="s">
        <v>454</v>
      </c>
      <c r="E235" s="5" t="s">
        <v>455</v>
      </c>
      <c r="F235" s="5"/>
      <c r="G235" s="5" t="s">
        <v>456</v>
      </c>
      <c r="H235" s="5" t="s">
        <v>378</v>
      </c>
      <c r="I235" s="144" t="s">
        <v>65</v>
      </c>
      <c r="J235" s="5"/>
      <c r="K235" s="5" t="s">
        <v>66</v>
      </c>
      <c r="L235" s="167">
        <v>2</v>
      </c>
      <c r="M235" s="5">
        <v>0</v>
      </c>
      <c r="N235" s="124">
        <v>2</v>
      </c>
      <c r="O235" s="5">
        <v>0</v>
      </c>
      <c r="P235" s="5">
        <v>2</v>
      </c>
      <c r="Q235" s="5"/>
      <c r="R235" s="5"/>
      <c r="S235" s="5">
        <v>2</v>
      </c>
      <c r="T235" s="5"/>
      <c r="U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s="225" customFormat="1" x14ac:dyDescent="0.25">
      <c r="A236" s="143">
        <v>1.1100000000000001</v>
      </c>
      <c r="B236" s="5" t="s">
        <v>40</v>
      </c>
      <c r="C236" s="5" t="s">
        <v>41</v>
      </c>
      <c r="D236" s="167" t="s">
        <v>489</v>
      </c>
      <c r="E236" s="5" t="s">
        <v>490</v>
      </c>
      <c r="F236" s="5"/>
      <c r="G236" s="5" t="s">
        <v>491</v>
      </c>
      <c r="H236" s="5" t="s">
        <v>378</v>
      </c>
      <c r="I236" s="144" t="s">
        <v>65</v>
      </c>
      <c r="J236" s="5"/>
      <c r="K236" s="5" t="s">
        <v>66</v>
      </c>
      <c r="L236" s="167">
        <v>1</v>
      </c>
      <c r="M236" s="5">
        <v>0</v>
      </c>
      <c r="N236" s="124">
        <v>1</v>
      </c>
      <c r="O236" s="5">
        <v>0</v>
      </c>
      <c r="P236" s="5">
        <v>1</v>
      </c>
      <c r="Q236" s="5"/>
      <c r="R236" s="5"/>
      <c r="S236" s="5"/>
      <c r="T236" s="5">
        <v>1</v>
      </c>
      <c r="U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s="225" customFormat="1" x14ac:dyDescent="0.25">
      <c r="A237" s="143">
        <v>1.1100000000000001</v>
      </c>
      <c r="B237" s="5" t="s">
        <v>40</v>
      </c>
      <c r="C237" s="5" t="s">
        <v>41</v>
      </c>
      <c r="D237" s="167" t="s">
        <v>326</v>
      </c>
      <c r="E237" s="5" t="s">
        <v>327</v>
      </c>
      <c r="F237" s="5"/>
      <c r="G237" s="5" t="s">
        <v>328</v>
      </c>
      <c r="H237" s="5" t="s">
        <v>257</v>
      </c>
      <c r="I237" s="144" t="s">
        <v>65</v>
      </c>
      <c r="J237" s="5"/>
      <c r="K237" s="5" t="s">
        <v>66</v>
      </c>
      <c r="L237" s="167">
        <v>1</v>
      </c>
      <c r="M237" s="5">
        <v>0</v>
      </c>
      <c r="N237" s="124">
        <v>1</v>
      </c>
      <c r="O237" s="5">
        <v>0</v>
      </c>
      <c r="P237" s="5">
        <v>1</v>
      </c>
      <c r="Q237" s="5"/>
      <c r="R237" s="5">
        <v>1</v>
      </c>
      <c r="S237" s="5"/>
      <c r="T237" s="5"/>
      <c r="U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s="225" customFormat="1" x14ac:dyDescent="0.25">
      <c r="A238" s="143">
        <v>1.1100000000000001</v>
      </c>
      <c r="B238" s="5" t="s">
        <v>40</v>
      </c>
      <c r="C238" s="5" t="s">
        <v>41</v>
      </c>
      <c r="D238" s="167" t="s">
        <v>141</v>
      </c>
      <c r="E238" s="5" t="s">
        <v>142</v>
      </c>
      <c r="F238" s="5"/>
      <c r="G238" s="5" t="s">
        <v>143</v>
      </c>
      <c r="H238" s="5" t="s">
        <v>125</v>
      </c>
      <c r="I238" s="144" t="s">
        <v>65</v>
      </c>
      <c r="J238" s="5"/>
      <c r="K238" s="5" t="s">
        <v>126</v>
      </c>
      <c r="L238" s="167">
        <v>1</v>
      </c>
      <c r="M238" s="5">
        <v>0</v>
      </c>
      <c r="N238" s="124">
        <v>1</v>
      </c>
      <c r="O238" s="5">
        <v>0</v>
      </c>
      <c r="P238" s="5">
        <v>1</v>
      </c>
      <c r="Q238" s="5">
        <v>1</v>
      </c>
      <c r="R238" s="5"/>
      <c r="S238" s="5"/>
      <c r="T238" s="5"/>
      <c r="U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s="225" customFormat="1" x14ac:dyDescent="0.25">
      <c r="A239" s="143">
        <v>1.1100000000000001</v>
      </c>
      <c r="B239" s="5" t="s">
        <v>40</v>
      </c>
      <c r="C239" s="5" t="s">
        <v>41</v>
      </c>
      <c r="D239" s="167" t="s">
        <v>670</v>
      </c>
      <c r="E239" s="5" t="s">
        <v>671</v>
      </c>
      <c r="F239" s="5"/>
      <c r="G239" s="5" t="s">
        <v>672</v>
      </c>
      <c r="H239" s="5" t="s">
        <v>663</v>
      </c>
      <c r="I239" s="144" t="s">
        <v>65</v>
      </c>
      <c r="J239" s="5"/>
      <c r="K239" s="5" t="s">
        <v>522</v>
      </c>
      <c r="L239" s="167">
        <v>1</v>
      </c>
      <c r="M239" s="5">
        <v>1</v>
      </c>
      <c r="N239" s="124">
        <v>0</v>
      </c>
      <c r="O239" s="5">
        <v>0</v>
      </c>
      <c r="P239" s="5">
        <v>0</v>
      </c>
      <c r="Q239" s="5">
        <v>0</v>
      </c>
      <c r="R239" s="5"/>
      <c r="S239" s="5"/>
      <c r="T239" s="5"/>
      <c r="U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s="225" customFormat="1" x14ac:dyDescent="0.25">
      <c r="A240" s="143">
        <v>1.1100000000000001</v>
      </c>
      <c r="B240" s="5" t="s">
        <v>40</v>
      </c>
      <c r="C240" s="5" t="s">
        <v>41</v>
      </c>
      <c r="D240" s="167" t="s">
        <v>459</v>
      </c>
      <c r="E240" s="5" t="s">
        <v>460</v>
      </c>
      <c r="F240" s="5"/>
      <c r="G240" s="5" t="s">
        <v>461</v>
      </c>
      <c r="H240" s="5" t="s">
        <v>378</v>
      </c>
      <c r="I240" s="144" t="s">
        <v>65</v>
      </c>
      <c r="J240" s="5"/>
      <c r="K240" s="5" t="s">
        <v>66</v>
      </c>
      <c r="L240" s="167">
        <v>4</v>
      </c>
      <c r="M240" s="5">
        <v>0</v>
      </c>
      <c r="N240" s="124">
        <v>4</v>
      </c>
      <c r="O240" s="5">
        <v>0</v>
      </c>
      <c r="P240" s="5">
        <v>4</v>
      </c>
      <c r="Q240" s="5"/>
      <c r="R240" s="5">
        <v>4</v>
      </c>
      <c r="S240" s="5"/>
      <c r="T240" s="5"/>
      <c r="U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s="225" customFormat="1" x14ac:dyDescent="0.25">
      <c r="A241" s="143">
        <v>1.1100000000000001</v>
      </c>
      <c r="B241" s="5" t="s">
        <v>44</v>
      </c>
      <c r="C241" s="5" t="s">
        <v>41</v>
      </c>
      <c r="D241" s="167" t="s">
        <v>1048</v>
      </c>
      <c r="E241" s="5" t="s">
        <v>1049</v>
      </c>
      <c r="F241" s="5"/>
      <c r="G241" s="5" t="s">
        <v>1050</v>
      </c>
      <c r="H241" s="5" t="s">
        <v>238</v>
      </c>
      <c r="I241" s="144" t="s">
        <v>65</v>
      </c>
      <c r="J241" s="5"/>
      <c r="K241" s="5" t="s">
        <v>126</v>
      </c>
      <c r="L241" s="167">
        <v>1</v>
      </c>
      <c r="M241" s="5">
        <v>1</v>
      </c>
      <c r="N241" s="124">
        <v>0</v>
      </c>
      <c r="O241" s="5">
        <v>0</v>
      </c>
      <c r="P241" s="5">
        <v>0</v>
      </c>
      <c r="Q241" s="5"/>
      <c r="R241" s="5"/>
      <c r="S241" s="5"/>
      <c r="T241" s="5">
        <v>-1</v>
      </c>
      <c r="U241" s="5">
        <v>1</v>
      </c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s="225" customFormat="1" x14ac:dyDescent="0.25">
      <c r="A242" s="143">
        <v>1.1100000000000001</v>
      </c>
      <c r="B242" s="5" t="s">
        <v>40</v>
      </c>
      <c r="C242" s="5" t="s">
        <v>41</v>
      </c>
      <c r="D242" s="167" t="s">
        <v>462</v>
      </c>
      <c r="E242" s="5" t="s">
        <v>463</v>
      </c>
      <c r="F242" s="5"/>
      <c r="G242" s="5" t="s">
        <v>464</v>
      </c>
      <c r="H242" s="5" t="s">
        <v>378</v>
      </c>
      <c r="I242" s="144" t="s">
        <v>65</v>
      </c>
      <c r="J242" s="5"/>
      <c r="K242" s="5" t="s">
        <v>66</v>
      </c>
      <c r="L242" s="167">
        <v>1</v>
      </c>
      <c r="M242" s="5">
        <v>0</v>
      </c>
      <c r="N242" s="124">
        <v>1</v>
      </c>
      <c r="O242" s="5">
        <v>0</v>
      </c>
      <c r="P242" s="5">
        <v>1</v>
      </c>
      <c r="Q242" s="5"/>
      <c r="R242" s="5"/>
      <c r="S242" s="5">
        <v>1</v>
      </c>
      <c r="T242" s="5"/>
      <c r="U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s="225" customFormat="1" x14ac:dyDescent="0.25">
      <c r="A243" s="143">
        <v>1.1100000000000001</v>
      </c>
      <c r="B243" s="5" t="s">
        <v>40</v>
      </c>
      <c r="C243" s="5" t="s">
        <v>41</v>
      </c>
      <c r="D243" s="167" t="s">
        <v>1250</v>
      </c>
      <c r="E243" s="5" t="s">
        <v>1251</v>
      </c>
      <c r="F243" s="5"/>
      <c r="G243" s="5" t="s">
        <v>1252</v>
      </c>
      <c r="H243" s="5" t="s">
        <v>663</v>
      </c>
      <c r="I243" s="144" t="s">
        <v>65</v>
      </c>
      <c r="J243" s="5"/>
      <c r="K243" s="5" t="s">
        <v>522</v>
      </c>
      <c r="L243" s="167">
        <v>1</v>
      </c>
      <c r="M243" s="5">
        <v>1</v>
      </c>
      <c r="N243" s="124">
        <v>0</v>
      </c>
      <c r="O243" s="5">
        <v>0</v>
      </c>
      <c r="P243" s="5">
        <v>0</v>
      </c>
      <c r="Q243" s="5"/>
      <c r="R243" s="5"/>
      <c r="S243" s="5"/>
      <c r="T243" s="5"/>
      <c r="U243" s="5">
        <v>0</v>
      </c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s="225" customFormat="1" x14ac:dyDescent="0.25">
      <c r="A244" s="143">
        <v>1.1100000000000001</v>
      </c>
      <c r="B244" s="5" t="s">
        <v>40</v>
      </c>
      <c r="C244" s="5" t="s">
        <v>41</v>
      </c>
      <c r="D244" s="167" t="s">
        <v>2464</v>
      </c>
      <c r="E244" s="5" t="s">
        <v>2536</v>
      </c>
      <c r="F244" s="5"/>
      <c r="G244" s="5" t="s">
        <v>2611</v>
      </c>
      <c r="H244" s="5" t="s">
        <v>238</v>
      </c>
      <c r="I244" s="144" t="s">
        <v>65</v>
      </c>
      <c r="J244" s="5"/>
      <c r="K244" s="5" t="s">
        <v>126</v>
      </c>
      <c r="L244" s="167">
        <v>1</v>
      </c>
      <c r="M244" s="5">
        <v>1</v>
      </c>
      <c r="N244" s="124">
        <v>0</v>
      </c>
      <c r="O244" s="5">
        <v>0</v>
      </c>
      <c r="P244" s="5">
        <v>0</v>
      </c>
      <c r="Q244" s="5"/>
      <c r="R244" s="5"/>
      <c r="S244" s="5"/>
      <c r="T244" s="5"/>
      <c r="U244" s="5">
        <v>0</v>
      </c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s="225" customFormat="1" x14ac:dyDescent="0.25">
      <c r="A245" s="143">
        <v>1.1100000000000001</v>
      </c>
      <c r="B245" s="5" t="s">
        <v>40</v>
      </c>
      <c r="C245" s="5" t="s">
        <v>41</v>
      </c>
      <c r="D245" s="167" t="s">
        <v>245</v>
      </c>
      <c r="E245" s="5" t="s">
        <v>246</v>
      </c>
      <c r="F245" s="5"/>
      <c r="G245" s="5" t="s">
        <v>247</v>
      </c>
      <c r="H245" s="5" t="s">
        <v>238</v>
      </c>
      <c r="I245" s="144" t="s">
        <v>65</v>
      </c>
      <c r="J245" s="5"/>
      <c r="K245" s="5" t="s">
        <v>126</v>
      </c>
      <c r="L245" s="167">
        <v>2</v>
      </c>
      <c r="M245" s="5">
        <v>1</v>
      </c>
      <c r="N245" s="124">
        <v>1</v>
      </c>
      <c r="O245" s="5">
        <v>0</v>
      </c>
      <c r="P245" s="5">
        <v>1</v>
      </c>
      <c r="Q245" s="5">
        <v>-1</v>
      </c>
      <c r="R245" s="5">
        <v>2</v>
      </c>
      <c r="S245" s="5"/>
      <c r="T245" s="5"/>
      <c r="U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s="225" customFormat="1" x14ac:dyDescent="0.25">
      <c r="A246" s="143">
        <v>1.1100000000000001</v>
      </c>
      <c r="B246" s="5" t="s">
        <v>40</v>
      </c>
      <c r="C246" s="5" t="s">
        <v>41</v>
      </c>
      <c r="D246" s="167" t="s">
        <v>509</v>
      </c>
      <c r="E246" s="5" t="s">
        <v>510</v>
      </c>
      <c r="F246" s="5"/>
      <c r="G246" s="5" t="s">
        <v>511</v>
      </c>
      <c r="H246" s="5" t="s">
        <v>495</v>
      </c>
      <c r="I246" s="144" t="s">
        <v>65</v>
      </c>
      <c r="J246" s="5"/>
      <c r="K246" s="5" t="s">
        <v>496</v>
      </c>
      <c r="L246" s="167">
        <v>1</v>
      </c>
      <c r="M246" s="5">
        <v>0</v>
      </c>
      <c r="N246" s="124">
        <v>1</v>
      </c>
      <c r="O246" s="5">
        <v>0</v>
      </c>
      <c r="P246" s="5">
        <v>1</v>
      </c>
      <c r="Q246" s="5">
        <v>1</v>
      </c>
      <c r="R246" s="5"/>
      <c r="S246" s="5"/>
      <c r="T246" s="5"/>
      <c r="U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s="225" customFormat="1" x14ac:dyDescent="0.25">
      <c r="A247" s="143">
        <v>1.1100000000000001</v>
      </c>
      <c r="B247" s="5" t="s">
        <v>40</v>
      </c>
      <c r="C247" s="5" t="s">
        <v>41</v>
      </c>
      <c r="D247" s="167" t="s">
        <v>509</v>
      </c>
      <c r="E247" s="5" t="s">
        <v>510</v>
      </c>
      <c r="F247" s="5"/>
      <c r="G247" s="5" t="s">
        <v>511</v>
      </c>
      <c r="H247" s="5" t="s">
        <v>495</v>
      </c>
      <c r="I247" s="144" t="s">
        <v>65</v>
      </c>
      <c r="J247" s="5"/>
      <c r="K247" s="5" t="s">
        <v>496</v>
      </c>
      <c r="L247" s="167">
        <v>1</v>
      </c>
      <c r="M247" s="5">
        <v>1</v>
      </c>
      <c r="N247" s="124">
        <v>0</v>
      </c>
      <c r="O247" s="5">
        <v>0</v>
      </c>
      <c r="P247" s="5">
        <v>-1</v>
      </c>
      <c r="Q247" s="5">
        <v>-1</v>
      </c>
      <c r="R247" s="5"/>
      <c r="S247" s="5"/>
      <c r="T247" s="5"/>
      <c r="U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s="225" customFormat="1" x14ac:dyDescent="0.25">
      <c r="A248" s="143">
        <v>1.1100000000000001</v>
      </c>
      <c r="B248" s="5" t="s">
        <v>44</v>
      </c>
      <c r="C248" s="5" t="s">
        <v>41</v>
      </c>
      <c r="D248" s="167" t="s">
        <v>891</v>
      </c>
      <c r="E248" s="5" t="s">
        <v>892</v>
      </c>
      <c r="F248" s="5"/>
      <c r="G248" s="5" t="s">
        <v>893</v>
      </c>
      <c r="H248" s="5" t="s">
        <v>187</v>
      </c>
      <c r="I248" s="144" t="s">
        <v>65</v>
      </c>
      <c r="J248" s="5"/>
      <c r="K248" s="5" t="s">
        <v>126</v>
      </c>
      <c r="L248" s="167">
        <v>2</v>
      </c>
      <c r="M248" s="5">
        <v>0</v>
      </c>
      <c r="N248" s="124">
        <v>2</v>
      </c>
      <c r="O248" s="5">
        <v>0</v>
      </c>
      <c r="P248" s="5">
        <v>2</v>
      </c>
      <c r="Q248" s="5"/>
      <c r="R248" s="5"/>
      <c r="S248" s="5"/>
      <c r="T248" s="5"/>
      <c r="U248" s="5">
        <v>2</v>
      </c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s="225" customFormat="1" x14ac:dyDescent="0.25">
      <c r="A249" s="143">
        <v>1.1100000000000001</v>
      </c>
      <c r="B249" s="5" t="s">
        <v>40</v>
      </c>
      <c r="C249" s="5" t="s">
        <v>41</v>
      </c>
      <c r="D249" s="167" t="s">
        <v>112</v>
      </c>
      <c r="E249" s="5" t="s">
        <v>118</v>
      </c>
      <c r="F249" s="5"/>
      <c r="G249" s="5" t="s">
        <v>117</v>
      </c>
      <c r="H249" s="5" t="s">
        <v>64</v>
      </c>
      <c r="I249" s="144" t="s">
        <v>65</v>
      </c>
      <c r="J249" s="5"/>
      <c r="K249" s="5" t="s">
        <v>66</v>
      </c>
      <c r="L249" s="167">
        <v>2</v>
      </c>
      <c r="M249" s="5">
        <v>0</v>
      </c>
      <c r="N249" s="124">
        <v>2</v>
      </c>
      <c r="O249" s="5">
        <v>0</v>
      </c>
      <c r="P249" s="5">
        <v>2</v>
      </c>
      <c r="Q249" s="5"/>
      <c r="R249" s="5"/>
      <c r="S249" s="5"/>
      <c r="T249" s="5">
        <v>2</v>
      </c>
      <c r="U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s="225" customFormat="1" x14ac:dyDescent="0.25">
      <c r="A250" s="143">
        <v>1.1100000000000001</v>
      </c>
      <c r="B250" s="5" t="s">
        <v>40</v>
      </c>
      <c r="C250" s="5" t="s">
        <v>41</v>
      </c>
      <c r="D250" s="167" t="s">
        <v>212</v>
      </c>
      <c r="E250" s="5" t="s">
        <v>213</v>
      </c>
      <c r="F250" s="5"/>
      <c r="G250" s="5" t="s">
        <v>214</v>
      </c>
      <c r="H250" s="5" t="s">
        <v>187</v>
      </c>
      <c r="I250" s="144" t="s">
        <v>65</v>
      </c>
      <c r="J250" s="5"/>
      <c r="K250" s="5" t="s">
        <v>126</v>
      </c>
      <c r="L250" s="167">
        <v>1</v>
      </c>
      <c r="M250" s="5">
        <v>0</v>
      </c>
      <c r="N250" s="124">
        <v>1</v>
      </c>
      <c r="O250" s="5">
        <v>0</v>
      </c>
      <c r="P250" s="5">
        <v>1</v>
      </c>
      <c r="Q250" s="5">
        <v>1</v>
      </c>
      <c r="R250" s="5"/>
      <c r="S250" s="5"/>
      <c r="T250" s="5"/>
      <c r="U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s="225" customFormat="1" x14ac:dyDescent="0.25">
      <c r="A251" s="143">
        <v>1.1100000000000001</v>
      </c>
      <c r="B251" s="5" t="s">
        <v>40</v>
      </c>
      <c r="C251" s="5" t="s">
        <v>41</v>
      </c>
      <c r="D251" s="167" t="s">
        <v>97</v>
      </c>
      <c r="E251" s="5" t="s">
        <v>98</v>
      </c>
      <c r="F251" s="5"/>
      <c r="G251" s="5" t="s">
        <v>99</v>
      </c>
      <c r="H251" s="5" t="s">
        <v>64</v>
      </c>
      <c r="I251" s="144" t="s">
        <v>65</v>
      </c>
      <c r="J251" s="5"/>
      <c r="K251" s="5" t="s">
        <v>66</v>
      </c>
      <c r="L251" s="167">
        <v>4</v>
      </c>
      <c r="M251" s="5">
        <v>0</v>
      </c>
      <c r="N251" s="124">
        <v>4</v>
      </c>
      <c r="O251" s="5">
        <v>0</v>
      </c>
      <c r="P251" s="5">
        <v>4</v>
      </c>
      <c r="Q251" s="5"/>
      <c r="R251" s="5">
        <v>4</v>
      </c>
      <c r="S251" s="5"/>
      <c r="T251" s="5"/>
      <c r="U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s="225" customFormat="1" x14ac:dyDescent="0.25">
      <c r="A252" s="143">
        <v>1.1100000000000001</v>
      </c>
      <c r="B252" s="5" t="s">
        <v>40</v>
      </c>
      <c r="C252" s="5" t="s">
        <v>41</v>
      </c>
      <c r="D252" s="167" t="s">
        <v>673</v>
      </c>
      <c r="E252" s="5" t="s">
        <v>674</v>
      </c>
      <c r="F252" s="5"/>
      <c r="G252" s="5" t="s">
        <v>675</v>
      </c>
      <c r="H252" s="5" t="s">
        <v>663</v>
      </c>
      <c r="I252" s="144" t="s">
        <v>65</v>
      </c>
      <c r="J252" s="5"/>
      <c r="K252" s="5" t="s">
        <v>522</v>
      </c>
      <c r="L252" s="167">
        <v>1</v>
      </c>
      <c r="M252" s="5">
        <v>0</v>
      </c>
      <c r="N252" s="124">
        <v>1</v>
      </c>
      <c r="O252" s="5">
        <v>0</v>
      </c>
      <c r="P252" s="5">
        <v>1</v>
      </c>
      <c r="Q252" s="5">
        <v>1</v>
      </c>
      <c r="R252" s="5"/>
      <c r="S252" s="5"/>
      <c r="T252" s="5"/>
      <c r="U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s="225" customFormat="1" x14ac:dyDescent="0.25">
      <c r="A253" s="143">
        <v>1.1100000000000001</v>
      </c>
      <c r="B253" s="5" t="s">
        <v>40</v>
      </c>
      <c r="C253" s="5" t="s">
        <v>41</v>
      </c>
      <c r="D253" s="167" t="s">
        <v>636</v>
      </c>
      <c r="E253" s="5" t="s">
        <v>637</v>
      </c>
      <c r="F253" s="5"/>
      <c r="G253" s="5" t="s">
        <v>638</v>
      </c>
      <c r="H253" s="5" t="s">
        <v>593</v>
      </c>
      <c r="I253" s="144" t="s">
        <v>65</v>
      </c>
      <c r="J253" s="5"/>
      <c r="K253" s="5" t="s">
        <v>522</v>
      </c>
      <c r="L253" s="167">
        <v>2</v>
      </c>
      <c r="M253" s="5">
        <v>0</v>
      </c>
      <c r="N253" s="124">
        <v>2</v>
      </c>
      <c r="O253" s="5">
        <v>0</v>
      </c>
      <c r="P253" s="5">
        <v>2</v>
      </c>
      <c r="Q253" s="5">
        <v>0</v>
      </c>
      <c r="R253" s="5">
        <v>1</v>
      </c>
      <c r="S253" s="5">
        <v>1</v>
      </c>
      <c r="T253" s="5"/>
      <c r="U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s="225" customFormat="1" x14ac:dyDescent="0.25">
      <c r="A254" s="143">
        <v>1.1100000000000001</v>
      </c>
      <c r="B254" s="5" t="s">
        <v>40</v>
      </c>
      <c r="C254" s="5" t="s">
        <v>41</v>
      </c>
      <c r="D254" s="167" t="s">
        <v>2508</v>
      </c>
      <c r="E254" s="5" t="s">
        <v>2583</v>
      </c>
      <c r="F254" s="5"/>
      <c r="G254" s="5" t="s">
        <v>2655</v>
      </c>
      <c r="H254" s="5" t="s">
        <v>762</v>
      </c>
      <c r="I254" s="144" t="s">
        <v>65</v>
      </c>
      <c r="J254" s="5"/>
      <c r="K254" s="5" t="s">
        <v>183</v>
      </c>
      <c r="L254" s="167">
        <v>2</v>
      </c>
      <c r="M254" s="5">
        <v>0</v>
      </c>
      <c r="N254" s="124">
        <v>2</v>
      </c>
      <c r="O254" s="5">
        <v>0</v>
      </c>
      <c r="P254" s="5">
        <v>2</v>
      </c>
      <c r="Q254" s="5"/>
      <c r="R254" s="5"/>
      <c r="S254" s="5"/>
      <c r="T254" s="5"/>
      <c r="U254" s="5">
        <v>2</v>
      </c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s="225" customFormat="1" x14ac:dyDescent="0.25">
      <c r="A255" s="143">
        <v>1.1100000000000001</v>
      </c>
      <c r="B255" s="5" t="s">
        <v>40</v>
      </c>
      <c r="C255" s="5" t="s">
        <v>41</v>
      </c>
      <c r="D255" s="167" t="s">
        <v>676</v>
      </c>
      <c r="E255" s="5" t="s">
        <v>677</v>
      </c>
      <c r="F255" s="5"/>
      <c r="G255" s="5" t="s">
        <v>678</v>
      </c>
      <c r="H255" s="5" t="s">
        <v>663</v>
      </c>
      <c r="I255" s="144" t="s">
        <v>65</v>
      </c>
      <c r="J255" s="5"/>
      <c r="K255" s="5" t="s">
        <v>522</v>
      </c>
      <c r="L255" s="167">
        <v>1</v>
      </c>
      <c r="M255" s="5">
        <v>1</v>
      </c>
      <c r="N255" s="124">
        <v>0</v>
      </c>
      <c r="O255" s="5">
        <v>0</v>
      </c>
      <c r="P255" s="5">
        <v>0</v>
      </c>
      <c r="Q255" s="5">
        <v>0</v>
      </c>
      <c r="R255" s="5"/>
      <c r="S255" s="5"/>
      <c r="T255" s="5"/>
      <c r="U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s="225" customFormat="1" x14ac:dyDescent="0.25">
      <c r="A256" s="143">
        <v>1.1100000000000001</v>
      </c>
      <c r="B256" s="5" t="s">
        <v>40</v>
      </c>
      <c r="C256" s="5" t="s">
        <v>41</v>
      </c>
      <c r="D256" s="167" t="s">
        <v>144</v>
      </c>
      <c r="E256" s="5" t="s">
        <v>145</v>
      </c>
      <c r="F256" s="5"/>
      <c r="G256" s="5" t="s">
        <v>146</v>
      </c>
      <c r="H256" s="5" t="s">
        <v>125</v>
      </c>
      <c r="I256" s="144" t="s">
        <v>65</v>
      </c>
      <c r="J256" s="5"/>
      <c r="K256" s="5" t="s">
        <v>126</v>
      </c>
      <c r="L256" s="167">
        <v>1</v>
      </c>
      <c r="M256" s="5">
        <v>0</v>
      </c>
      <c r="N256" s="124">
        <v>1</v>
      </c>
      <c r="O256" s="5">
        <v>0</v>
      </c>
      <c r="P256" s="5">
        <v>1</v>
      </c>
      <c r="Q256" s="5"/>
      <c r="R256" s="5"/>
      <c r="S256" s="5">
        <v>1</v>
      </c>
      <c r="T256" s="5"/>
      <c r="U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s="225" customFormat="1" x14ac:dyDescent="0.25">
      <c r="A257" s="143">
        <v>1.1100000000000001</v>
      </c>
      <c r="B257" s="5" t="s">
        <v>40</v>
      </c>
      <c r="C257" s="5" t="s">
        <v>41</v>
      </c>
      <c r="D257" s="167" t="s">
        <v>215</v>
      </c>
      <c r="E257" s="5" t="s">
        <v>216</v>
      </c>
      <c r="F257" s="5"/>
      <c r="G257" s="5" t="s">
        <v>217</v>
      </c>
      <c r="H257" s="5" t="s">
        <v>187</v>
      </c>
      <c r="I257" s="144" t="s">
        <v>65</v>
      </c>
      <c r="J257" s="5"/>
      <c r="K257" s="5" t="s">
        <v>126</v>
      </c>
      <c r="L257" s="167">
        <v>1</v>
      </c>
      <c r="M257" s="5">
        <v>0</v>
      </c>
      <c r="N257" s="124">
        <v>1</v>
      </c>
      <c r="O257" s="5">
        <v>0</v>
      </c>
      <c r="P257" s="5">
        <v>1</v>
      </c>
      <c r="Q257" s="5"/>
      <c r="R257" s="5">
        <v>1</v>
      </c>
      <c r="S257" s="5"/>
      <c r="T257" s="5"/>
      <c r="U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s="225" customFormat="1" x14ac:dyDescent="0.25">
      <c r="A258" s="143">
        <v>1.1100000000000001</v>
      </c>
      <c r="B258" s="5" t="s">
        <v>40</v>
      </c>
      <c r="C258" s="5" t="s">
        <v>41</v>
      </c>
      <c r="D258" s="167" t="s">
        <v>858</v>
      </c>
      <c r="E258" s="5" t="s">
        <v>859</v>
      </c>
      <c r="F258" s="5"/>
      <c r="G258" s="5" t="s">
        <v>860</v>
      </c>
      <c r="H258" s="5" t="s">
        <v>857</v>
      </c>
      <c r="I258" s="144" t="s">
        <v>65</v>
      </c>
      <c r="J258" s="5"/>
      <c r="K258" s="5" t="s">
        <v>496</v>
      </c>
      <c r="L258" s="167">
        <v>1</v>
      </c>
      <c r="M258" s="5">
        <v>0</v>
      </c>
      <c r="N258" s="124">
        <v>1</v>
      </c>
      <c r="O258" s="5">
        <v>0</v>
      </c>
      <c r="P258" s="5">
        <v>1</v>
      </c>
      <c r="Q258" s="5"/>
      <c r="R258" s="5"/>
      <c r="S258" s="5">
        <v>1</v>
      </c>
      <c r="T258" s="5"/>
      <c r="U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s="225" customFormat="1" x14ac:dyDescent="0.25">
      <c r="A259" s="143">
        <v>1.1100000000000001</v>
      </c>
      <c r="B259" s="5" t="s">
        <v>44</v>
      </c>
      <c r="C259" s="5" t="s">
        <v>41</v>
      </c>
      <c r="D259" s="167" t="s">
        <v>870</v>
      </c>
      <c r="E259" s="5" t="s">
        <v>871</v>
      </c>
      <c r="F259" s="5"/>
      <c r="G259" s="5" t="s">
        <v>872</v>
      </c>
      <c r="H259" s="5" t="s">
        <v>64</v>
      </c>
      <c r="I259" s="144" t="s">
        <v>65</v>
      </c>
      <c r="J259" s="5"/>
      <c r="K259" s="5" t="s">
        <v>66</v>
      </c>
      <c r="L259" s="167">
        <v>1</v>
      </c>
      <c r="M259" s="5">
        <v>0</v>
      </c>
      <c r="N259" s="124">
        <v>1</v>
      </c>
      <c r="O259" s="5">
        <v>0</v>
      </c>
      <c r="P259" s="5">
        <v>1</v>
      </c>
      <c r="Q259" s="5"/>
      <c r="R259" s="5"/>
      <c r="S259" s="5"/>
      <c r="T259" s="5"/>
      <c r="U259" s="5">
        <v>1</v>
      </c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s="225" customFormat="1" x14ac:dyDescent="0.25">
      <c r="A260" s="143">
        <v>1.1100000000000001</v>
      </c>
      <c r="B260" s="5" t="s">
        <v>40</v>
      </c>
      <c r="C260" s="5" t="s">
        <v>41</v>
      </c>
      <c r="D260" s="167" t="s">
        <v>708</v>
      </c>
      <c r="E260" s="5" t="s">
        <v>709</v>
      </c>
      <c r="F260" s="5"/>
      <c r="G260" s="5" t="s">
        <v>710</v>
      </c>
      <c r="H260" s="5" t="s">
        <v>704</v>
      </c>
      <c r="I260" s="144" t="s">
        <v>65</v>
      </c>
      <c r="J260" s="5"/>
      <c r="K260" s="5" t="s">
        <v>183</v>
      </c>
      <c r="L260" s="167">
        <v>3</v>
      </c>
      <c r="M260" s="5">
        <v>0</v>
      </c>
      <c r="N260" s="124">
        <v>3</v>
      </c>
      <c r="O260" s="5">
        <v>0</v>
      </c>
      <c r="P260" s="5">
        <v>3</v>
      </c>
      <c r="Q260" s="5">
        <v>3</v>
      </c>
      <c r="R260" s="5"/>
      <c r="S260" s="5"/>
      <c r="T260" s="5"/>
      <c r="U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s="225" customFormat="1" x14ac:dyDescent="0.25">
      <c r="A261" s="143">
        <v>1.1100000000000001</v>
      </c>
      <c r="B261" s="5" t="s">
        <v>40</v>
      </c>
      <c r="C261" s="5" t="s">
        <v>41</v>
      </c>
      <c r="D261" s="167" t="s">
        <v>329</v>
      </c>
      <c r="E261" s="5" t="s">
        <v>330</v>
      </c>
      <c r="F261" s="5"/>
      <c r="G261" s="5" t="s">
        <v>331</v>
      </c>
      <c r="H261" s="5" t="s">
        <v>257</v>
      </c>
      <c r="I261" s="144" t="s">
        <v>65</v>
      </c>
      <c r="J261" s="5"/>
      <c r="K261" s="5" t="s">
        <v>66</v>
      </c>
      <c r="L261" s="167">
        <v>1</v>
      </c>
      <c r="M261" s="5">
        <v>0</v>
      </c>
      <c r="N261" s="124">
        <v>1</v>
      </c>
      <c r="O261" s="5">
        <v>0</v>
      </c>
      <c r="P261" s="5">
        <v>1</v>
      </c>
      <c r="Q261" s="5">
        <v>1</v>
      </c>
      <c r="R261" s="5"/>
      <c r="S261" s="5"/>
      <c r="T261" s="5"/>
      <c r="U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s="225" customFormat="1" x14ac:dyDescent="0.25">
      <c r="A262" s="143">
        <v>1.1100000000000001</v>
      </c>
      <c r="B262" s="5" t="s">
        <v>40</v>
      </c>
      <c r="C262" s="5" t="s">
        <v>41</v>
      </c>
      <c r="D262" s="167" t="s">
        <v>679</v>
      </c>
      <c r="E262" s="5" t="s">
        <v>680</v>
      </c>
      <c r="F262" s="5"/>
      <c r="G262" s="5" t="s">
        <v>681</v>
      </c>
      <c r="H262" s="5" t="s">
        <v>663</v>
      </c>
      <c r="I262" s="144" t="s">
        <v>65</v>
      </c>
      <c r="J262" s="5"/>
      <c r="K262" s="5" t="s">
        <v>522</v>
      </c>
      <c r="L262" s="167">
        <v>1</v>
      </c>
      <c r="M262" s="5">
        <v>1</v>
      </c>
      <c r="N262" s="124">
        <v>0</v>
      </c>
      <c r="O262" s="5">
        <v>0</v>
      </c>
      <c r="P262" s="5">
        <v>1</v>
      </c>
      <c r="Q262" s="5"/>
      <c r="R262" s="5"/>
      <c r="S262" s="5">
        <v>1</v>
      </c>
      <c r="T262" s="5"/>
      <c r="U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s="225" customFormat="1" x14ac:dyDescent="0.25">
      <c r="A263" s="143">
        <v>1.1100000000000001</v>
      </c>
      <c r="B263" s="5" t="s">
        <v>44</v>
      </c>
      <c r="C263" s="5" t="s">
        <v>41</v>
      </c>
      <c r="D263" s="167" t="s">
        <v>757</v>
      </c>
      <c r="E263" s="5" t="s">
        <v>758</v>
      </c>
      <c r="F263" s="5"/>
      <c r="G263" s="5" t="s">
        <v>756</v>
      </c>
      <c r="H263" s="5" t="s">
        <v>714</v>
      </c>
      <c r="I263" s="144" t="s">
        <v>65</v>
      </c>
      <c r="J263" s="5"/>
      <c r="K263" s="5" t="s">
        <v>66</v>
      </c>
      <c r="L263" s="167">
        <v>2</v>
      </c>
      <c r="M263" s="5">
        <v>1</v>
      </c>
      <c r="N263" s="124">
        <v>1</v>
      </c>
      <c r="O263" s="5">
        <v>0</v>
      </c>
      <c r="P263" s="5">
        <v>1</v>
      </c>
      <c r="Q263" s="5"/>
      <c r="R263" s="5"/>
      <c r="S263" s="5"/>
      <c r="T263" s="5">
        <v>1</v>
      </c>
      <c r="U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s="225" customFormat="1" x14ac:dyDescent="0.25">
      <c r="A264" s="143">
        <v>1.1100000000000001</v>
      </c>
      <c r="B264" s="5" t="s">
        <v>44</v>
      </c>
      <c r="C264" s="5" t="s">
        <v>41</v>
      </c>
      <c r="D264" s="167" t="s">
        <v>754</v>
      </c>
      <c r="E264" s="5" t="s">
        <v>755</v>
      </c>
      <c r="F264" s="5"/>
      <c r="G264" s="5" t="s">
        <v>756</v>
      </c>
      <c r="H264" s="5" t="s">
        <v>714</v>
      </c>
      <c r="I264" s="144" t="s">
        <v>65</v>
      </c>
      <c r="J264" s="5"/>
      <c r="K264" s="5" t="s">
        <v>66</v>
      </c>
      <c r="L264" s="167">
        <v>1</v>
      </c>
      <c r="M264" s="5">
        <v>0</v>
      </c>
      <c r="N264" s="124">
        <v>1</v>
      </c>
      <c r="O264" s="5">
        <v>0</v>
      </c>
      <c r="P264" s="5">
        <v>1</v>
      </c>
      <c r="Q264" s="5"/>
      <c r="R264" s="5"/>
      <c r="S264" s="5"/>
      <c r="T264" s="5">
        <v>1</v>
      </c>
      <c r="U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s="225" customFormat="1" x14ac:dyDescent="0.25">
      <c r="A265" s="143">
        <v>1.1100000000000001</v>
      </c>
      <c r="B265" s="5" t="s">
        <v>40</v>
      </c>
      <c r="C265" s="5" t="s">
        <v>41</v>
      </c>
      <c r="D265" s="167" t="s">
        <v>147</v>
      </c>
      <c r="E265" s="5" t="s">
        <v>148</v>
      </c>
      <c r="F265" s="5"/>
      <c r="G265" s="5" t="s">
        <v>149</v>
      </c>
      <c r="H265" s="5" t="s">
        <v>125</v>
      </c>
      <c r="I265" s="144" t="s">
        <v>65</v>
      </c>
      <c r="J265" s="5"/>
      <c r="K265" s="5" t="s">
        <v>126</v>
      </c>
      <c r="L265" s="167">
        <v>2</v>
      </c>
      <c r="M265" s="5">
        <v>1</v>
      </c>
      <c r="N265" s="124">
        <v>1</v>
      </c>
      <c r="O265" s="5">
        <v>0</v>
      </c>
      <c r="P265" s="5">
        <v>1</v>
      </c>
      <c r="Q265" s="5"/>
      <c r="R265" s="5"/>
      <c r="S265" s="5">
        <v>1</v>
      </c>
      <c r="T265" s="5"/>
      <c r="U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s="225" customFormat="1" x14ac:dyDescent="0.25">
      <c r="A266" s="143">
        <v>1.1100000000000001</v>
      </c>
      <c r="B266" s="5" t="s">
        <v>40</v>
      </c>
      <c r="C266" s="5" t="s">
        <v>41</v>
      </c>
      <c r="D266" s="167" t="s">
        <v>465</v>
      </c>
      <c r="E266" s="5" t="s">
        <v>466</v>
      </c>
      <c r="F266" s="5"/>
      <c r="G266" s="5" t="s">
        <v>467</v>
      </c>
      <c r="H266" s="5" t="s">
        <v>378</v>
      </c>
      <c r="I266" s="144" t="s">
        <v>65</v>
      </c>
      <c r="J266" s="5"/>
      <c r="K266" s="5" t="s">
        <v>66</v>
      </c>
      <c r="L266" s="167">
        <v>1</v>
      </c>
      <c r="M266" s="5">
        <v>0</v>
      </c>
      <c r="N266" s="124">
        <v>1</v>
      </c>
      <c r="O266" s="5">
        <v>0</v>
      </c>
      <c r="P266" s="5">
        <v>1</v>
      </c>
      <c r="Q266" s="5"/>
      <c r="R266" s="5">
        <v>1</v>
      </c>
      <c r="S266" s="5"/>
      <c r="T266" s="5"/>
      <c r="U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s="152" customFormat="1" x14ac:dyDescent="0.25">
      <c r="A267" s="143">
        <v>1.1100000000000001</v>
      </c>
      <c r="B267" s="5" t="s">
        <v>40</v>
      </c>
      <c r="C267" s="5" t="s">
        <v>41</v>
      </c>
      <c r="D267" s="167" t="s">
        <v>575</v>
      </c>
      <c r="E267" s="5" t="s">
        <v>576</v>
      </c>
      <c r="F267" s="5"/>
      <c r="G267" s="5" t="s">
        <v>577</v>
      </c>
      <c r="H267" s="5" t="s">
        <v>550</v>
      </c>
      <c r="I267" s="144" t="s">
        <v>65</v>
      </c>
      <c r="J267" s="5"/>
      <c r="K267" s="5" t="s">
        <v>496</v>
      </c>
      <c r="L267" s="167">
        <v>1</v>
      </c>
      <c r="M267" s="5">
        <v>0</v>
      </c>
      <c r="N267" s="124">
        <v>1</v>
      </c>
      <c r="O267" s="5">
        <v>0</v>
      </c>
      <c r="P267" s="5">
        <v>1</v>
      </c>
      <c r="Q267" s="5">
        <v>1</v>
      </c>
      <c r="R267" s="5"/>
      <c r="S267" s="5"/>
      <c r="T267" s="5"/>
      <c r="U267" s="5"/>
      <c r="V267" s="225"/>
      <c r="W267" s="22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s="225" customFormat="1" x14ac:dyDescent="0.25">
      <c r="A268" s="143">
        <v>1.1100000000000001</v>
      </c>
      <c r="B268" s="5" t="s">
        <v>40</v>
      </c>
      <c r="C268" s="5" t="s">
        <v>41</v>
      </c>
      <c r="D268" s="167" t="s">
        <v>251</v>
      </c>
      <c r="E268" s="5" t="s">
        <v>252</v>
      </c>
      <c r="F268" s="5"/>
      <c r="G268" s="5" t="s">
        <v>253</v>
      </c>
      <c r="H268" s="5" t="s">
        <v>238</v>
      </c>
      <c r="I268" s="144" t="s">
        <v>65</v>
      </c>
      <c r="J268" s="5"/>
      <c r="K268" s="5" t="s">
        <v>126</v>
      </c>
      <c r="L268" s="167">
        <v>1</v>
      </c>
      <c r="M268" s="5">
        <v>1</v>
      </c>
      <c r="N268" s="124">
        <v>0</v>
      </c>
      <c r="O268" s="5">
        <v>0</v>
      </c>
      <c r="P268" s="5">
        <v>0</v>
      </c>
      <c r="Q268" s="5"/>
      <c r="R268" s="5"/>
      <c r="S268" s="5"/>
      <c r="T268" s="5">
        <v>0</v>
      </c>
      <c r="U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s="225" customFormat="1" x14ac:dyDescent="0.25">
      <c r="A269" s="143">
        <v>1.1100000000000001</v>
      </c>
      <c r="B269" s="5" t="s">
        <v>40</v>
      </c>
      <c r="C269" s="5" t="s">
        <v>41</v>
      </c>
      <c r="D269" s="167" t="s">
        <v>218</v>
      </c>
      <c r="E269" s="5" t="s">
        <v>219</v>
      </c>
      <c r="F269" s="5"/>
      <c r="G269" s="5" t="s">
        <v>220</v>
      </c>
      <c r="H269" s="5" t="s">
        <v>187</v>
      </c>
      <c r="I269" s="144" t="s">
        <v>65</v>
      </c>
      <c r="J269" s="5"/>
      <c r="K269" s="5" t="s">
        <v>126</v>
      </c>
      <c r="L269" s="167">
        <v>3</v>
      </c>
      <c r="M269" s="5">
        <v>0</v>
      </c>
      <c r="N269" s="124">
        <v>3</v>
      </c>
      <c r="O269" s="5">
        <v>0</v>
      </c>
      <c r="P269" s="5">
        <v>2</v>
      </c>
      <c r="Q269" s="5"/>
      <c r="R269" s="5">
        <v>2</v>
      </c>
      <c r="S269" s="5"/>
      <c r="T269" s="5"/>
      <c r="U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s="225" customFormat="1" x14ac:dyDescent="0.25">
      <c r="A270" s="143">
        <v>1.1100000000000001</v>
      </c>
      <c r="B270" s="5" t="s">
        <v>44</v>
      </c>
      <c r="C270" s="5" t="s">
        <v>41</v>
      </c>
      <c r="D270" s="167" t="s">
        <v>1259</v>
      </c>
      <c r="E270" s="5" t="s">
        <v>1260</v>
      </c>
      <c r="F270" s="5"/>
      <c r="G270" s="5" t="s">
        <v>1261</v>
      </c>
      <c r="H270" s="5" t="s">
        <v>663</v>
      </c>
      <c r="I270" s="144" t="s">
        <v>65</v>
      </c>
      <c r="J270" s="5"/>
      <c r="K270" s="5" t="s">
        <v>522</v>
      </c>
      <c r="L270" s="167">
        <v>2</v>
      </c>
      <c r="M270" s="5">
        <v>0</v>
      </c>
      <c r="N270" s="124">
        <v>2</v>
      </c>
      <c r="O270" s="5">
        <v>0</v>
      </c>
      <c r="P270" s="5">
        <v>2</v>
      </c>
      <c r="Q270" s="5"/>
      <c r="R270" s="5"/>
      <c r="S270" s="5"/>
      <c r="T270" s="5"/>
      <c r="U270" s="5">
        <v>2</v>
      </c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s="225" customFormat="1" x14ac:dyDescent="0.25">
      <c r="A271" s="143">
        <v>1.1100000000000001</v>
      </c>
      <c r="B271" s="5" t="s">
        <v>40</v>
      </c>
      <c r="C271" s="5" t="s">
        <v>41</v>
      </c>
      <c r="D271" s="167" t="s">
        <v>1244</v>
      </c>
      <c r="E271" s="5" t="s">
        <v>1245</v>
      </c>
      <c r="F271" s="5"/>
      <c r="G271" s="5" t="s">
        <v>1246</v>
      </c>
      <c r="H271" s="5" t="s">
        <v>593</v>
      </c>
      <c r="I271" s="144" t="s">
        <v>65</v>
      </c>
      <c r="J271" s="5"/>
      <c r="K271" s="5" t="s">
        <v>522</v>
      </c>
      <c r="L271" s="167">
        <v>1</v>
      </c>
      <c r="M271" s="5">
        <v>0</v>
      </c>
      <c r="N271" s="124">
        <v>1</v>
      </c>
      <c r="O271" s="5">
        <v>0</v>
      </c>
      <c r="P271" s="5">
        <v>1</v>
      </c>
      <c r="Q271" s="5"/>
      <c r="R271" s="5"/>
      <c r="S271" s="5"/>
      <c r="T271" s="5"/>
      <c r="U271" s="5">
        <v>1</v>
      </c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s="225" customFormat="1" x14ac:dyDescent="0.25">
      <c r="A272" s="143">
        <v>1.1100000000000001</v>
      </c>
      <c r="B272" s="5" t="s">
        <v>40</v>
      </c>
      <c r="C272" s="5" t="s">
        <v>41</v>
      </c>
      <c r="D272" s="167" t="s">
        <v>335</v>
      </c>
      <c r="E272" s="5" t="s">
        <v>336</v>
      </c>
      <c r="F272" s="5"/>
      <c r="G272" s="5" t="s">
        <v>337</v>
      </c>
      <c r="H272" s="5" t="s">
        <v>257</v>
      </c>
      <c r="I272" s="144" t="s">
        <v>65</v>
      </c>
      <c r="J272" s="5"/>
      <c r="K272" s="5" t="s">
        <v>66</v>
      </c>
      <c r="L272" s="167">
        <v>1</v>
      </c>
      <c r="M272" s="5">
        <v>0</v>
      </c>
      <c r="N272" s="124">
        <v>1</v>
      </c>
      <c r="O272" s="5">
        <v>0</v>
      </c>
      <c r="P272" s="5">
        <v>1</v>
      </c>
      <c r="Q272" s="5"/>
      <c r="R272" s="5"/>
      <c r="S272" s="5">
        <v>1</v>
      </c>
      <c r="T272" s="5"/>
      <c r="U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s="225" customFormat="1" x14ac:dyDescent="0.25">
      <c r="A273" s="143">
        <v>1.1100000000000001</v>
      </c>
      <c r="B273" s="5" t="s">
        <v>40</v>
      </c>
      <c r="C273" s="5" t="s">
        <v>41</v>
      </c>
      <c r="D273" s="167" t="s">
        <v>338</v>
      </c>
      <c r="E273" s="5" t="s">
        <v>339</v>
      </c>
      <c r="F273" s="5"/>
      <c r="G273" s="5" t="s">
        <v>340</v>
      </c>
      <c r="H273" s="5" t="s">
        <v>257</v>
      </c>
      <c r="I273" s="144" t="s">
        <v>65</v>
      </c>
      <c r="J273" s="5"/>
      <c r="K273" s="5" t="s">
        <v>66</v>
      </c>
      <c r="L273" s="167">
        <v>2</v>
      </c>
      <c r="M273" s="5">
        <v>0</v>
      </c>
      <c r="N273" s="124">
        <v>2</v>
      </c>
      <c r="O273" s="5">
        <v>0</v>
      </c>
      <c r="P273" s="5">
        <v>2</v>
      </c>
      <c r="Q273" s="5"/>
      <c r="R273" s="5">
        <v>2</v>
      </c>
      <c r="S273" s="5"/>
      <c r="T273" s="5"/>
      <c r="U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s="225" customFormat="1" x14ac:dyDescent="0.25">
      <c r="A274" s="143">
        <v>1.1100000000000001</v>
      </c>
      <c r="B274" s="5" t="s">
        <v>44</v>
      </c>
      <c r="C274" s="5" t="s">
        <v>41</v>
      </c>
      <c r="D274" s="167" t="s">
        <v>917</v>
      </c>
      <c r="E274" s="5" t="s">
        <v>918</v>
      </c>
      <c r="F274" s="5"/>
      <c r="G274" s="5" t="s">
        <v>919</v>
      </c>
      <c r="H274" s="5" t="s">
        <v>257</v>
      </c>
      <c r="I274" s="144" t="s">
        <v>65</v>
      </c>
      <c r="J274" s="5"/>
      <c r="K274" s="5" t="s">
        <v>66</v>
      </c>
      <c r="L274" s="167">
        <v>1</v>
      </c>
      <c r="M274" s="5">
        <v>0</v>
      </c>
      <c r="N274" s="124">
        <v>1</v>
      </c>
      <c r="O274" s="5">
        <v>0</v>
      </c>
      <c r="P274" s="5">
        <v>1</v>
      </c>
      <c r="Q274" s="5"/>
      <c r="R274" s="5"/>
      <c r="S274" s="5"/>
      <c r="T274" s="5"/>
      <c r="U274" s="5">
        <v>1</v>
      </c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s="225" customFormat="1" x14ac:dyDescent="0.25">
      <c r="A275" s="143">
        <v>1.1100000000000001</v>
      </c>
      <c r="B275" s="5" t="s">
        <v>44</v>
      </c>
      <c r="C275" s="5" t="s">
        <v>41</v>
      </c>
      <c r="D275" s="167" t="s">
        <v>1161</v>
      </c>
      <c r="E275" s="5" t="s">
        <v>1162</v>
      </c>
      <c r="F275" s="5"/>
      <c r="G275" s="5" t="s">
        <v>1163</v>
      </c>
      <c r="H275" s="5" t="s">
        <v>257</v>
      </c>
      <c r="I275" s="144" t="s">
        <v>65</v>
      </c>
      <c r="J275" s="5"/>
      <c r="K275" s="5" t="s">
        <v>66</v>
      </c>
      <c r="L275" s="167">
        <v>3</v>
      </c>
      <c r="M275" s="5">
        <v>1</v>
      </c>
      <c r="N275" s="124">
        <v>2</v>
      </c>
      <c r="O275" s="5">
        <v>0</v>
      </c>
      <c r="P275" s="5">
        <v>2</v>
      </c>
      <c r="Q275" s="5"/>
      <c r="R275" s="5"/>
      <c r="S275" s="5"/>
      <c r="T275" s="5"/>
      <c r="U275" s="5">
        <v>2</v>
      </c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s="225" customFormat="1" x14ac:dyDescent="0.25">
      <c r="A276" s="143">
        <v>1.1100000000000001</v>
      </c>
      <c r="B276" s="5" t="s">
        <v>40</v>
      </c>
      <c r="C276" s="5" t="s">
        <v>41</v>
      </c>
      <c r="D276" s="167" t="s">
        <v>688</v>
      </c>
      <c r="E276" s="5" t="s">
        <v>689</v>
      </c>
      <c r="F276" s="5"/>
      <c r="G276" s="5" t="s">
        <v>690</v>
      </c>
      <c r="H276" s="5" t="s">
        <v>663</v>
      </c>
      <c r="I276" s="144" t="s">
        <v>65</v>
      </c>
      <c r="J276" s="5"/>
      <c r="K276" s="5" t="s">
        <v>522</v>
      </c>
      <c r="L276" s="167">
        <v>4</v>
      </c>
      <c r="M276" s="5">
        <v>0</v>
      </c>
      <c r="N276" s="124">
        <v>4</v>
      </c>
      <c r="O276" s="5">
        <v>0</v>
      </c>
      <c r="P276" s="5">
        <v>4</v>
      </c>
      <c r="Q276" s="5"/>
      <c r="R276" s="5"/>
      <c r="S276" s="5"/>
      <c r="T276" s="5">
        <v>4</v>
      </c>
      <c r="U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s="225" customFormat="1" x14ac:dyDescent="0.25">
      <c r="A277" s="143">
        <v>1.1100000000000001</v>
      </c>
      <c r="B277" s="5" t="s">
        <v>40</v>
      </c>
      <c r="C277" s="5" t="s">
        <v>41</v>
      </c>
      <c r="D277" s="167" t="s">
        <v>341</v>
      </c>
      <c r="E277" s="5" t="s">
        <v>342</v>
      </c>
      <c r="F277" s="5"/>
      <c r="G277" s="5" t="s">
        <v>343</v>
      </c>
      <c r="H277" s="5" t="s">
        <v>257</v>
      </c>
      <c r="I277" s="144" t="s">
        <v>65</v>
      </c>
      <c r="J277" s="5"/>
      <c r="K277" s="5" t="s">
        <v>66</v>
      </c>
      <c r="L277" s="167">
        <v>1</v>
      </c>
      <c r="M277" s="5">
        <v>0</v>
      </c>
      <c r="N277" s="124">
        <v>1</v>
      </c>
      <c r="O277" s="5">
        <v>0</v>
      </c>
      <c r="P277" s="5">
        <v>1</v>
      </c>
      <c r="Q277" s="5"/>
      <c r="R277" s="5"/>
      <c r="S277" s="5">
        <v>1</v>
      </c>
      <c r="T277" s="5"/>
      <c r="U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s="225" customFormat="1" x14ac:dyDescent="0.25">
      <c r="A278" s="143">
        <v>1.1100000000000001</v>
      </c>
      <c r="B278" s="5" t="s">
        <v>40</v>
      </c>
      <c r="C278" s="5" t="s">
        <v>41</v>
      </c>
      <c r="D278" s="167" t="s">
        <v>512</v>
      </c>
      <c r="E278" s="5" t="s">
        <v>513</v>
      </c>
      <c r="F278" s="5"/>
      <c r="G278" s="5" t="s">
        <v>514</v>
      </c>
      <c r="H278" s="5" t="s">
        <v>495</v>
      </c>
      <c r="I278" s="144" t="s">
        <v>65</v>
      </c>
      <c r="J278" s="5"/>
      <c r="K278" s="5" t="s">
        <v>496</v>
      </c>
      <c r="L278" s="167">
        <v>2</v>
      </c>
      <c r="M278" s="5">
        <v>1</v>
      </c>
      <c r="N278" s="124">
        <v>1</v>
      </c>
      <c r="O278" s="5">
        <v>0</v>
      </c>
      <c r="P278" s="5">
        <v>1</v>
      </c>
      <c r="Q278" s="5"/>
      <c r="R278" s="5"/>
      <c r="S278" s="5"/>
      <c r="T278" s="5">
        <v>1</v>
      </c>
      <c r="U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s="225" customFormat="1" x14ac:dyDescent="0.25">
      <c r="A279" s="143">
        <v>1.1100000000000001</v>
      </c>
      <c r="B279" s="5" t="s">
        <v>40</v>
      </c>
      <c r="C279" s="5" t="s">
        <v>41</v>
      </c>
      <c r="D279" s="167" t="s">
        <v>100</v>
      </c>
      <c r="E279" s="5" t="s">
        <v>101</v>
      </c>
      <c r="F279" s="5"/>
      <c r="G279" s="5" t="s">
        <v>102</v>
      </c>
      <c r="H279" s="5" t="s">
        <v>64</v>
      </c>
      <c r="I279" s="144" t="s">
        <v>65</v>
      </c>
      <c r="J279" s="5"/>
      <c r="K279" s="5" t="s">
        <v>66</v>
      </c>
      <c r="L279" s="167">
        <v>0</v>
      </c>
      <c r="M279" s="5">
        <v>1</v>
      </c>
      <c r="N279" s="124">
        <v>-1</v>
      </c>
      <c r="O279" s="5">
        <v>0</v>
      </c>
      <c r="P279" s="5">
        <v>-1</v>
      </c>
      <c r="Q279" s="5"/>
      <c r="R279" s="5"/>
      <c r="S279" s="5">
        <v>-1</v>
      </c>
      <c r="T279" s="5"/>
      <c r="U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s="225" customFormat="1" x14ac:dyDescent="0.25">
      <c r="A280" s="143">
        <v>1.1100000000000001</v>
      </c>
      <c r="B280" s="5" t="s">
        <v>40</v>
      </c>
      <c r="C280" s="5" t="s">
        <v>41</v>
      </c>
      <c r="D280" s="167" t="s">
        <v>2450</v>
      </c>
      <c r="E280" s="5" t="s">
        <v>2521</v>
      </c>
      <c r="F280" s="5"/>
      <c r="G280" s="5" t="s">
        <v>2597</v>
      </c>
      <c r="H280" s="5" t="s">
        <v>125</v>
      </c>
      <c r="I280" s="144" t="s">
        <v>65</v>
      </c>
      <c r="J280" s="5"/>
      <c r="K280" s="5" t="s">
        <v>126</v>
      </c>
      <c r="L280" s="167">
        <v>1</v>
      </c>
      <c r="M280" s="5">
        <v>1</v>
      </c>
      <c r="N280" s="124">
        <v>0</v>
      </c>
      <c r="O280" s="5">
        <v>0</v>
      </c>
      <c r="P280" s="5">
        <v>0</v>
      </c>
      <c r="Q280" s="5"/>
      <c r="R280" s="5"/>
      <c r="S280" s="5"/>
      <c r="T280" s="5"/>
      <c r="U280" s="5">
        <v>0</v>
      </c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s="225" customFormat="1" x14ac:dyDescent="0.25">
      <c r="A281" s="143">
        <v>1.1100000000000001</v>
      </c>
      <c r="B281" s="5" t="s">
        <v>40</v>
      </c>
      <c r="C281" s="5" t="s">
        <v>41</v>
      </c>
      <c r="D281" s="167" t="s">
        <v>468</v>
      </c>
      <c r="E281" s="5" t="s">
        <v>469</v>
      </c>
      <c r="F281" s="5"/>
      <c r="G281" s="5" t="s">
        <v>470</v>
      </c>
      <c r="H281" s="5" t="s">
        <v>378</v>
      </c>
      <c r="I281" s="144" t="s">
        <v>65</v>
      </c>
      <c r="J281" s="5"/>
      <c r="K281" s="5" t="s">
        <v>66</v>
      </c>
      <c r="L281" s="167">
        <v>1</v>
      </c>
      <c r="M281" s="5">
        <v>0</v>
      </c>
      <c r="N281" s="124">
        <v>1</v>
      </c>
      <c r="O281" s="5">
        <v>0</v>
      </c>
      <c r="P281" s="5">
        <v>1</v>
      </c>
      <c r="Q281" s="5"/>
      <c r="R281" s="5">
        <v>1</v>
      </c>
      <c r="S281" s="5"/>
      <c r="T281" s="5"/>
      <c r="U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s="225" customFormat="1" x14ac:dyDescent="0.25">
      <c r="A282" s="143">
        <v>1.1100000000000001</v>
      </c>
      <c r="B282" s="5" t="s">
        <v>40</v>
      </c>
      <c r="C282" s="5" t="s">
        <v>41</v>
      </c>
      <c r="D282" s="167" t="s">
        <v>682</v>
      </c>
      <c r="E282" s="5" t="s">
        <v>683</v>
      </c>
      <c r="F282" s="5"/>
      <c r="G282" s="5" t="s">
        <v>684</v>
      </c>
      <c r="H282" s="5" t="s">
        <v>663</v>
      </c>
      <c r="I282" s="144" t="s">
        <v>65</v>
      </c>
      <c r="J282" s="5"/>
      <c r="K282" s="5" t="s">
        <v>522</v>
      </c>
      <c r="L282" s="167">
        <v>1</v>
      </c>
      <c r="M282" s="5">
        <v>0</v>
      </c>
      <c r="N282" s="124">
        <v>1</v>
      </c>
      <c r="O282" s="5">
        <v>0</v>
      </c>
      <c r="P282" s="5">
        <v>1</v>
      </c>
      <c r="Q282" s="5"/>
      <c r="R282" s="5"/>
      <c r="S282" s="5">
        <v>1</v>
      </c>
      <c r="T282" s="5"/>
      <c r="U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s="225" customFormat="1" x14ac:dyDescent="0.25">
      <c r="A283" s="143">
        <v>1.1100000000000001</v>
      </c>
      <c r="B283" s="5" t="s">
        <v>40</v>
      </c>
      <c r="C283" s="5" t="s">
        <v>41</v>
      </c>
      <c r="D283" s="167" t="s">
        <v>471</v>
      </c>
      <c r="E283" s="5" t="s">
        <v>472</v>
      </c>
      <c r="F283" s="5"/>
      <c r="G283" s="5" t="s">
        <v>473</v>
      </c>
      <c r="H283" s="5" t="s">
        <v>378</v>
      </c>
      <c r="I283" s="144" t="s">
        <v>65</v>
      </c>
      <c r="J283" s="5"/>
      <c r="K283" s="5" t="s">
        <v>66</v>
      </c>
      <c r="L283" s="167">
        <v>2</v>
      </c>
      <c r="M283" s="5">
        <v>1</v>
      </c>
      <c r="N283" s="124">
        <v>1</v>
      </c>
      <c r="O283" s="5">
        <v>0</v>
      </c>
      <c r="P283" s="5">
        <v>1</v>
      </c>
      <c r="Q283" s="5">
        <v>-1</v>
      </c>
      <c r="R283" s="5">
        <v>0</v>
      </c>
      <c r="S283" s="5">
        <v>2</v>
      </c>
      <c r="T283" s="5"/>
      <c r="U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s="225" customFormat="1" x14ac:dyDescent="0.25">
      <c r="A284" s="143">
        <v>1.1100000000000001</v>
      </c>
      <c r="B284" s="5" t="s">
        <v>40</v>
      </c>
      <c r="C284" s="5" t="s">
        <v>41</v>
      </c>
      <c r="D284" s="167" t="s">
        <v>344</v>
      </c>
      <c r="E284" s="5" t="s">
        <v>345</v>
      </c>
      <c r="F284" s="5"/>
      <c r="G284" s="5" t="s">
        <v>346</v>
      </c>
      <c r="H284" s="5" t="s">
        <v>257</v>
      </c>
      <c r="I284" s="144" t="s">
        <v>65</v>
      </c>
      <c r="J284" s="5"/>
      <c r="K284" s="5" t="s">
        <v>66</v>
      </c>
      <c r="L284" s="167">
        <v>2</v>
      </c>
      <c r="M284" s="5">
        <v>0</v>
      </c>
      <c r="N284" s="124">
        <v>2</v>
      </c>
      <c r="O284" s="5">
        <v>0</v>
      </c>
      <c r="P284" s="5">
        <v>2</v>
      </c>
      <c r="Q284" s="5"/>
      <c r="R284" s="5"/>
      <c r="S284" s="5">
        <v>2</v>
      </c>
      <c r="T284" s="5"/>
      <c r="U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s="225" customFormat="1" x14ac:dyDescent="0.25">
      <c r="A285" s="143">
        <v>1.1100000000000001</v>
      </c>
      <c r="B285" s="5" t="s">
        <v>40</v>
      </c>
      <c r="C285" s="5" t="s">
        <v>41</v>
      </c>
      <c r="D285" s="167" t="s">
        <v>851</v>
      </c>
      <c r="E285" s="5" t="s">
        <v>852</v>
      </c>
      <c r="F285" s="5"/>
      <c r="G285" s="5" t="s">
        <v>853</v>
      </c>
      <c r="H285" s="5" t="s">
        <v>832</v>
      </c>
      <c r="I285" s="144" t="s">
        <v>65</v>
      </c>
      <c r="J285" s="5"/>
      <c r="K285" s="5" t="s">
        <v>522</v>
      </c>
      <c r="L285" s="167">
        <v>1</v>
      </c>
      <c r="M285" s="5">
        <v>1</v>
      </c>
      <c r="N285" s="124">
        <v>0</v>
      </c>
      <c r="O285" s="5">
        <v>0</v>
      </c>
      <c r="P285" s="5">
        <v>0</v>
      </c>
      <c r="Q285" s="5"/>
      <c r="R285" s="5"/>
      <c r="S285" s="5"/>
      <c r="T285" s="5">
        <v>0</v>
      </c>
      <c r="U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s="225" customFormat="1" x14ac:dyDescent="0.25">
      <c r="A286" s="143">
        <v>1.1100000000000001</v>
      </c>
      <c r="B286" s="5" t="s">
        <v>40</v>
      </c>
      <c r="C286" s="5" t="s">
        <v>41</v>
      </c>
      <c r="D286" s="167" t="s">
        <v>119</v>
      </c>
      <c r="E286" s="5" t="s">
        <v>120</v>
      </c>
      <c r="F286" s="5"/>
      <c r="G286" s="5" t="s">
        <v>121</v>
      </c>
      <c r="H286" s="5" t="s">
        <v>64</v>
      </c>
      <c r="I286" s="144" t="s">
        <v>65</v>
      </c>
      <c r="J286" s="5"/>
      <c r="K286" s="5" t="s">
        <v>66</v>
      </c>
      <c r="L286" s="167">
        <v>1</v>
      </c>
      <c r="M286" s="5">
        <v>0</v>
      </c>
      <c r="N286" s="124">
        <v>1</v>
      </c>
      <c r="O286" s="5">
        <v>0</v>
      </c>
      <c r="P286" s="5">
        <v>1</v>
      </c>
      <c r="Q286" s="5"/>
      <c r="R286" s="5"/>
      <c r="S286" s="5"/>
      <c r="T286" s="5">
        <v>1</v>
      </c>
      <c r="U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s="225" customFormat="1" x14ac:dyDescent="0.25">
      <c r="A287" s="143">
        <v>1.1100000000000001</v>
      </c>
      <c r="B287" s="143" t="s">
        <v>44</v>
      </c>
      <c r="C287" s="143" t="s">
        <v>41</v>
      </c>
      <c r="D287" s="244" t="s">
        <v>359</v>
      </c>
      <c r="E287" s="143" t="s">
        <v>360</v>
      </c>
      <c r="F287" s="143" t="s">
        <v>42</v>
      </c>
      <c r="G287" s="143" t="s">
        <v>361</v>
      </c>
      <c r="H287" s="143" t="s">
        <v>257</v>
      </c>
      <c r="I287" s="144" t="s">
        <v>65</v>
      </c>
      <c r="J287" s="143"/>
      <c r="K287" s="143" t="s">
        <v>66</v>
      </c>
      <c r="L287" s="244">
        <v>2</v>
      </c>
      <c r="M287" s="143">
        <v>0</v>
      </c>
      <c r="N287" s="245">
        <v>2</v>
      </c>
      <c r="O287" s="143">
        <v>0</v>
      </c>
      <c r="P287" s="143">
        <v>2</v>
      </c>
      <c r="Q287" s="143"/>
      <c r="R287" s="143"/>
      <c r="S287" s="143"/>
      <c r="T287" s="143">
        <v>2</v>
      </c>
      <c r="U287" s="143"/>
      <c r="V287" s="152"/>
      <c r="W287" s="152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</row>
    <row r="288" spans="1:36" s="225" customFormat="1" x14ac:dyDescent="0.25">
      <c r="A288" s="143">
        <v>1.1200000000000001</v>
      </c>
      <c r="B288" s="5" t="s">
        <v>40</v>
      </c>
      <c r="C288" s="5" t="s">
        <v>41</v>
      </c>
      <c r="D288" s="167" t="s">
        <v>926</v>
      </c>
      <c r="E288" s="5" t="s">
        <v>927</v>
      </c>
      <c r="F288" s="5"/>
      <c r="G288" s="5" t="s">
        <v>928</v>
      </c>
      <c r="H288" s="5" t="s">
        <v>378</v>
      </c>
      <c r="I288" s="144" t="s">
        <v>65</v>
      </c>
      <c r="J288" s="5"/>
      <c r="K288" s="5" t="s">
        <v>66</v>
      </c>
      <c r="L288" s="167">
        <v>27</v>
      </c>
      <c r="M288" s="5">
        <v>0</v>
      </c>
      <c r="N288" s="124">
        <v>27</v>
      </c>
      <c r="O288" s="5">
        <v>0</v>
      </c>
      <c r="P288" s="5">
        <v>27</v>
      </c>
      <c r="Q288" s="5"/>
      <c r="R288" s="5"/>
      <c r="S288" s="5"/>
      <c r="T288" s="5"/>
      <c r="U288" s="5">
        <v>27</v>
      </c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s="225" customFormat="1" x14ac:dyDescent="0.25">
      <c r="A289" s="143">
        <v>1.1200000000000001</v>
      </c>
      <c r="B289" s="5" t="s">
        <v>40</v>
      </c>
      <c r="C289" s="5" t="s">
        <v>41</v>
      </c>
      <c r="D289" s="167" t="s">
        <v>258</v>
      </c>
      <c r="E289" s="5" t="s">
        <v>259</v>
      </c>
      <c r="F289" s="5"/>
      <c r="G289" s="5" t="s">
        <v>260</v>
      </c>
      <c r="H289" s="5" t="s">
        <v>257</v>
      </c>
      <c r="I289" s="144" t="s">
        <v>65</v>
      </c>
      <c r="J289" s="5"/>
      <c r="K289" s="5" t="s">
        <v>66</v>
      </c>
      <c r="L289" s="167">
        <v>7</v>
      </c>
      <c r="M289" s="5">
        <v>0</v>
      </c>
      <c r="N289" s="124">
        <v>7</v>
      </c>
      <c r="O289" s="5">
        <v>0</v>
      </c>
      <c r="P289" s="5">
        <v>7</v>
      </c>
      <c r="Q289" s="5">
        <v>7</v>
      </c>
      <c r="R289" s="5"/>
      <c r="S289" s="5"/>
      <c r="T289" s="5"/>
      <c r="U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s="225" customFormat="1" x14ac:dyDescent="0.25">
      <c r="A290" s="143">
        <v>1.1200000000000001</v>
      </c>
      <c r="B290" s="5" t="s">
        <v>40</v>
      </c>
      <c r="C290" s="5" t="s">
        <v>41</v>
      </c>
      <c r="D290" s="167" t="s">
        <v>982</v>
      </c>
      <c r="E290" s="5" t="s">
        <v>983</v>
      </c>
      <c r="F290" s="5"/>
      <c r="G290" s="5" t="s">
        <v>984</v>
      </c>
      <c r="H290" s="5" t="s">
        <v>593</v>
      </c>
      <c r="I290" s="144" t="s">
        <v>65</v>
      </c>
      <c r="J290" s="5"/>
      <c r="K290" s="5" t="s">
        <v>522</v>
      </c>
      <c r="L290" s="167">
        <v>14</v>
      </c>
      <c r="M290" s="5">
        <v>0</v>
      </c>
      <c r="N290" s="124">
        <v>14</v>
      </c>
      <c r="O290" s="5">
        <v>0</v>
      </c>
      <c r="P290" s="5">
        <v>14</v>
      </c>
      <c r="Q290" s="5"/>
      <c r="R290" s="5"/>
      <c r="S290" s="5"/>
      <c r="T290" s="5"/>
      <c r="U290" s="5">
        <v>14</v>
      </c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s="225" customFormat="1" x14ac:dyDescent="0.25">
      <c r="A291" s="143">
        <v>1.1200000000000001</v>
      </c>
      <c r="B291" s="5" t="s">
        <v>40</v>
      </c>
      <c r="C291" s="5" t="s">
        <v>41</v>
      </c>
      <c r="D291" s="167" t="s">
        <v>350</v>
      </c>
      <c r="E291" s="5" t="s">
        <v>351</v>
      </c>
      <c r="F291" s="5"/>
      <c r="G291" s="5" t="s">
        <v>352</v>
      </c>
      <c r="H291" s="5" t="s">
        <v>257</v>
      </c>
      <c r="I291" s="144" t="s">
        <v>65</v>
      </c>
      <c r="J291" s="5"/>
      <c r="K291" s="5" t="s">
        <v>66</v>
      </c>
      <c r="L291" s="167">
        <v>18</v>
      </c>
      <c r="M291" s="5">
        <v>0</v>
      </c>
      <c r="N291" s="124">
        <v>18</v>
      </c>
      <c r="O291" s="5">
        <v>0</v>
      </c>
      <c r="P291" s="5">
        <v>18</v>
      </c>
      <c r="Q291" s="5"/>
      <c r="R291" s="5"/>
      <c r="S291" s="5"/>
      <c r="T291" s="5">
        <v>18</v>
      </c>
      <c r="U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s="225" customFormat="1" x14ac:dyDescent="0.25">
      <c r="A292" s="143">
        <v>1.1200000000000001</v>
      </c>
      <c r="B292" s="5" t="s">
        <v>40</v>
      </c>
      <c r="C292" s="5" t="s">
        <v>41</v>
      </c>
      <c r="D292" s="167" t="s">
        <v>61</v>
      </c>
      <c r="E292" s="5" t="s">
        <v>62</v>
      </c>
      <c r="F292" s="5"/>
      <c r="G292" s="5" t="s">
        <v>63</v>
      </c>
      <c r="H292" s="5" t="s">
        <v>64</v>
      </c>
      <c r="I292" s="144" t="s">
        <v>65</v>
      </c>
      <c r="J292" s="5"/>
      <c r="K292" s="5" t="s">
        <v>66</v>
      </c>
      <c r="L292" s="167">
        <v>14</v>
      </c>
      <c r="M292" s="5">
        <v>0</v>
      </c>
      <c r="N292" s="124">
        <v>14</v>
      </c>
      <c r="O292" s="5">
        <v>0</v>
      </c>
      <c r="P292" s="5">
        <v>14</v>
      </c>
      <c r="Q292" s="5"/>
      <c r="R292" s="5">
        <v>14</v>
      </c>
      <c r="S292" s="5"/>
      <c r="T292" s="5"/>
      <c r="U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s="225" customFormat="1" x14ac:dyDescent="0.25">
      <c r="A293" s="143">
        <v>1.1200000000000001</v>
      </c>
      <c r="B293" s="5" t="s">
        <v>40</v>
      </c>
      <c r="C293" s="5" t="s">
        <v>41</v>
      </c>
      <c r="D293" s="167" t="s">
        <v>970</v>
      </c>
      <c r="E293" s="5" t="s">
        <v>971</v>
      </c>
      <c r="F293" s="5"/>
      <c r="G293" s="5" t="s">
        <v>972</v>
      </c>
      <c r="H293" s="5" t="s">
        <v>550</v>
      </c>
      <c r="I293" s="144" t="s">
        <v>65</v>
      </c>
      <c r="J293" s="5"/>
      <c r="K293" s="5" t="s">
        <v>496</v>
      </c>
      <c r="L293" s="167">
        <v>8</v>
      </c>
      <c r="M293" s="5">
        <v>0</v>
      </c>
      <c r="N293" s="124">
        <v>8</v>
      </c>
      <c r="O293" s="5">
        <v>0</v>
      </c>
      <c r="P293" s="5">
        <v>8</v>
      </c>
      <c r="Q293" s="5"/>
      <c r="R293" s="5"/>
      <c r="S293" s="5"/>
      <c r="T293" s="5"/>
      <c r="U293" s="5">
        <v>8</v>
      </c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s="225" customFormat="1" x14ac:dyDescent="0.25">
      <c r="A294" s="143">
        <v>1.1200000000000001</v>
      </c>
      <c r="B294" s="5" t="s">
        <v>40</v>
      </c>
      <c r="C294" s="5" t="s">
        <v>41</v>
      </c>
      <c r="D294" s="167" t="s">
        <v>270</v>
      </c>
      <c r="E294" s="5" t="s">
        <v>271</v>
      </c>
      <c r="F294" s="5"/>
      <c r="G294" s="5" t="s">
        <v>272</v>
      </c>
      <c r="H294" s="5" t="s">
        <v>257</v>
      </c>
      <c r="I294" s="144" t="s">
        <v>65</v>
      </c>
      <c r="J294" s="5"/>
      <c r="K294" s="5" t="s">
        <v>66</v>
      </c>
      <c r="L294" s="167">
        <v>10</v>
      </c>
      <c r="M294" s="5">
        <v>0</v>
      </c>
      <c r="N294" s="124">
        <v>10</v>
      </c>
      <c r="O294" s="5">
        <v>0</v>
      </c>
      <c r="P294" s="5">
        <v>10</v>
      </c>
      <c r="Q294" s="5"/>
      <c r="R294" s="5">
        <v>10</v>
      </c>
      <c r="S294" s="5"/>
      <c r="T294" s="5"/>
      <c r="U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s="225" customFormat="1" x14ac:dyDescent="0.25">
      <c r="A295" s="143">
        <v>1.1200000000000001</v>
      </c>
      <c r="B295" s="5" t="s">
        <v>40</v>
      </c>
      <c r="C295" s="5" t="s">
        <v>41</v>
      </c>
      <c r="D295" s="167" t="s">
        <v>1025</v>
      </c>
      <c r="E295" s="5" t="s">
        <v>2292</v>
      </c>
      <c r="F295" s="5"/>
      <c r="G295" s="5" t="s">
        <v>2293</v>
      </c>
      <c r="H295" s="5" t="s">
        <v>714</v>
      </c>
      <c r="I295" s="144" t="s">
        <v>65</v>
      </c>
      <c r="J295" s="5"/>
      <c r="K295" s="5" t="s">
        <v>66</v>
      </c>
      <c r="L295" s="167">
        <v>14</v>
      </c>
      <c r="M295" s="5">
        <v>0</v>
      </c>
      <c r="N295" s="124">
        <v>14</v>
      </c>
      <c r="O295" s="5">
        <v>0</v>
      </c>
      <c r="P295" s="5">
        <v>14</v>
      </c>
      <c r="Q295" s="5"/>
      <c r="R295" s="5"/>
      <c r="S295" s="5"/>
      <c r="T295" s="5"/>
      <c r="U295" s="5">
        <v>14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s="225" customFormat="1" x14ac:dyDescent="0.25">
      <c r="A296" s="143">
        <v>1.1200000000000001</v>
      </c>
      <c r="B296" s="5" t="s">
        <v>40</v>
      </c>
      <c r="C296" s="5" t="s">
        <v>41</v>
      </c>
      <c r="D296" s="167" t="s">
        <v>946</v>
      </c>
      <c r="E296" s="5" t="s">
        <v>947</v>
      </c>
      <c r="F296" s="5"/>
      <c r="G296" s="5" t="s">
        <v>948</v>
      </c>
      <c r="H296" s="5" t="s">
        <v>378</v>
      </c>
      <c r="I296" s="144" t="s">
        <v>65</v>
      </c>
      <c r="J296" s="5"/>
      <c r="K296" s="5" t="s">
        <v>66</v>
      </c>
      <c r="L296" s="167">
        <v>9</v>
      </c>
      <c r="M296" s="5">
        <v>0</v>
      </c>
      <c r="N296" s="124">
        <v>9</v>
      </c>
      <c r="O296" s="5">
        <v>0</v>
      </c>
      <c r="P296" s="5">
        <v>9</v>
      </c>
      <c r="Q296" s="5"/>
      <c r="R296" s="5"/>
      <c r="S296" s="5"/>
      <c r="T296" s="5"/>
      <c r="U296" s="5">
        <v>9</v>
      </c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s="225" customFormat="1" x14ac:dyDescent="0.25">
      <c r="A297" s="143">
        <v>1.1200000000000001</v>
      </c>
      <c r="B297" s="5" t="s">
        <v>40</v>
      </c>
      <c r="C297" s="5" t="s">
        <v>41</v>
      </c>
      <c r="D297" s="167" t="s">
        <v>480</v>
      </c>
      <c r="E297" s="5" t="s">
        <v>481</v>
      </c>
      <c r="F297" s="5"/>
      <c r="G297" s="5" t="s">
        <v>482</v>
      </c>
      <c r="H297" s="5" t="s">
        <v>378</v>
      </c>
      <c r="I297" s="144" t="s">
        <v>65</v>
      </c>
      <c r="J297" s="5"/>
      <c r="K297" s="5" t="s">
        <v>66</v>
      </c>
      <c r="L297" s="167">
        <v>7</v>
      </c>
      <c r="M297" s="5">
        <v>0</v>
      </c>
      <c r="N297" s="124">
        <v>7</v>
      </c>
      <c r="O297" s="5">
        <v>0</v>
      </c>
      <c r="P297" s="5">
        <v>7</v>
      </c>
      <c r="Q297" s="5"/>
      <c r="R297" s="5"/>
      <c r="S297" s="5"/>
      <c r="T297" s="5">
        <v>7</v>
      </c>
      <c r="U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s="225" customFormat="1" x14ac:dyDescent="0.25">
      <c r="A298" s="143">
        <v>1.1200000000000001</v>
      </c>
      <c r="B298" s="5" t="s">
        <v>40</v>
      </c>
      <c r="C298" s="5" t="s">
        <v>41</v>
      </c>
      <c r="D298" s="167" t="s">
        <v>766</v>
      </c>
      <c r="E298" s="5" t="s">
        <v>767</v>
      </c>
      <c r="F298" s="5"/>
      <c r="G298" s="5" t="s">
        <v>768</v>
      </c>
      <c r="H298" s="5" t="s">
        <v>762</v>
      </c>
      <c r="I298" s="144" t="s">
        <v>65</v>
      </c>
      <c r="J298" s="5"/>
      <c r="K298" s="5" t="s">
        <v>183</v>
      </c>
      <c r="L298" s="167">
        <v>5</v>
      </c>
      <c r="M298" s="5">
        <v>0</v>
      </c>
      <c r="N298" s="124">
        <v>5</v>
      </c>
      <c r="O298" s="5">
        <v>0</v>
      </c>
      <c r="P298" s="5">
        <v>5</v>
      </c>
      <c r="Q298" s="5"/>
      <c r="R298" s="5">
        <v>5</v>
      </c>
      <c r="S298" s="5"/>
      <c r="T298" s="5"/>
      <c r="U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s="225" customFormat="1" x14ac:dyDescent="0.25">
      <c r="A299" s="143">
        <v>1.1200000000000001</v>
      </c>
      <c r="B299" s="5" t="s">
        <v>44</v>
      </c>
      <c r="C299" s="5" t="s">
        <v>41</v>
      </c>
      <c r="D299" s="167" t="s">
        <v>879</v>
      </c>
      <c r="E299" s="5" t="s">
        <v>880</v>
      </c>
      <c r="F299" s="5"/>
      <c r="G299" s="5" t="s">
        <v>881</v>
      </c>
      <c r="H299" s="5" t="s">
        <v>187</v>
      </c>
      <c r="I299" s="144" t="s">
        <v>65</v>
      </c>
      <c r="J299" s="5"/>
      <c r="K299" s="5" t="s">
        <v>126</v>
      </c>
      <c r="L299" s="167">
        <v>10</v>
      </c>
      <c r="M299" s="5">
        <v>0</v>
      </c>
      <c r="N299" s="124">
        <v>10</v>
      </c>
      <c r="O299" s="5">
        <v>0</v>
      </c>
      <c r="P299" s="5">
        <v>10</v>
      </c>
      <c r="Q299" s="5"/>
      <c r="R299" s="5"/>
      <c r="S299" s="5"/>
      <c r="T299" s="5"/>
      <c r="U299" s="5">
        <v>10</v>
      </c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s="225" customFormat="1" x14ac:dyDescent="0.25">
      <c r="A300" s="143">
        <v>1.1200000000000001</v>
      </c>
      <c r="B300" s="5" t="s">
        <v>40</v>
      </c>
      <c r="C300" s="5" t="s">
        <v>41</v>
      </c>
      <c r="D300" s="167" t="s">
        <v>745</v>
      </c>
      <c r="E300" s="5" t="s">
        <v>746</v>
      </c>
      <c r="F300" s="5"/>
      <c r="G300" s="5" t="s">
        <v>747</v>
      </c>
      <c r="H300" s="5" t="s">
        <v>714</v>
      </c>
      <c r="I300" s="144" t="s">
        <v>65</v>
      </c>
      <c r="J300" s="5"/>
      <c r="K300" s="5" t="s">
        <v>66</v>
      </c>
      <c r="L300" s="167">
        <v>7</v>
      </c>
      <c r="M300" s="5">
        <v>0</v>
      </c>
      <c r="N300" s="124">
        <v>7</v>
      </c>
      <c r="O300" s="5">
        <v>0</v>
      </c>
      <c r="P300" s="5">
        <v>7</v>
      </c>
      <c r="Q300" s="5"/>
      <c r="R300" s="5"/>
      <c r="S300" s="5"/>
      <c r="T300" s="5">
        <v>7</v>
      </c>
      <c r="U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s="225" customFormat="1" x14ac:dyDescent="0.25">
      <c r="A301" s="143">
        <v>1.1200000000000001</v>
      </c>
      <c r="B301" s="5" t="s">
        <v>44</v>
      </c>
      <c r="C301" s="5" t="s">
        <v>41</v>
      </c>
      <c r="D301" s="167" t="s">
        <v>903</v>
      </c>
      <c r="E301" s="5" t="s">
        <v>904</v>
      </c>
      <c r="F301" s="5"/>
      <c r="G301" s="5" t="s">
        <v>905</v>
      </c>
      <c r="H301" s="5" t="s">
        <v>257</v>
      </c>
      <c r="I301" s="144" t="s">
        <v>65</v>
      </c>
      <c r="J301" s="5"/>
      <c r="K301" s="5" t="s">
        <v>66</v>
      </c>
      <c r="L301" s="167">
        <v>7</v>
      </c>
      <c r="M301" s="5">
        <v>0</v>
      </c>
      <c r="N301" s="124">
        <v>7</v>
      </c>
      <c r="O301" s="5">
        <v>0</v>
      </c>
      <c r="P301" s="5">
        <v>7</v>
      </c>
      <c r="Q301" s="5"/>
      <c r="R301" s="5"/>
      <c r="S301" s="5"/>
      <c r="T301" s="5">
        <v>4</v>
      </c>
      <c r="U301" s="5">
        <v>3</v>
      </c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s="225" customFormat="1" x14ac:dyDescent="0.25">
      <c r="A302" s="143">
        <v>1.1200000000000001</v>
      </c>
      <c r="B302" s="5" t="s">
        <v>40</v>
      </c>
      <c r="C302" s="5" t="s">
        <v>41</v>
      </c>
      <c r="D302" s="167" t="s">
        <v>826</v>
      </c>
      <c r="E302" s="5" t="s">
        <v>827</v>
      </c>
      <c r="F302" s="5"/>
      <c r="G302" s="5" t="s">
        <v>828</v>
      </c>
      <c r="H302" s="5" t="s">
        <v>762</v>
      </c>
      <c r="I302" s="144" t="s">
        <v>65</v>
      </c>
      <c r="J302" s="5"/>
      <c r="K302" s="5" t="s">
        <v>183</v>
      </c>
      <c r="L302" s="167">
        <v>14</v>
      </c>
      <c r="M302" s="5">
        <v>0</v>
      </c>
      <c r="N302" s="124">
        <v>14</v>
      </c>
      <c r="O302" s="5">
        <v>0</v>
      </c>
      <c r="P302" s="5">
        <v>14</v>
      </c>
      <c r="Q302" s="5"/>
      <c r="R302" s="5"/>
      <c r="S302" s="5"/>
      <c r="T302" s="5">
        <v>14</v>
      </c>
      <c r="U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s="225" customFormat="1" x14ac:dyDescent="0.25">
      <c r="A303" s="143">
        <v>1.1200000000000001</v>
      </c>
      <c r="B303" s="5" t="s">
        <v>40</v>
      </c>
      <c r="C303" s="5" t="s">
        <v>41</v>
      </c>
      <c r="D303" s="167" t="s">
        <v>1284</v>
      </c>
      <c r="E303" s="5" t="s">
        <v>1285</v>
      </c>
      <c r="F303" s="5"/>
      <c r="G303" s="5" t="s">
        <v>1286</v>
      </c>
      <c r="H303" s="5" t="s">
        <v>714</v>
      </c>
      <c r="I303" s="144" t="s">
        <v>65</v>
      </c>
      <c r="J303" s="5"/>
      <c r="K303" s="5" t="s">
        <v>66</v>
      </c>
      <c r="L303" s="167">
        <v>6</v>
      </c>
      <c r="M303" s="5">
        <v>0</v>
      </c>
      <c r="N303" s="124">
        <v>6</v>
      </c>
      <c r="O303" s="5">
        <v>0</v>
      </c>
      <c r="P303" s="5">
        <v>6</v>
      </c>
      <c r="Q303" s="5"/>
      <c r="R303" s="5"/>
      <c r="S303" s="5"/>
      <c r="T303" s="5"/>
      <c r="U303" s="5">
        <v>6</v>
      </c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s="225" customFormat="1" x14ac:dyDescent="0.25">
      <c r="A304" s="143">
        <v>1.1200000000000001</v>
      </c>
      <c r="B304" s="5" t="s">
        <v>40</v>
      </c>
      <c r="C304" s="5" t="s">
        <v>41</v>
      </c>
      <c r="D304" s="167" t="s">
        <v>829</v>
      </c>
      <c r="E304" s="5" t="s">
        <v>830</v>
      </c>
      <c r="F304" s="5" t="s">
        <v>42</v>
      </c>
      <c r="G304" s="5" t="s">
        <v>831</v>
      </c>
      <c r="H304" s="5" t="s">
        <v>832</v>
      </c>
      <c r="I304" s="144" t="s">
        <v>65</v>
      </c>
      <c r="J304" s="5"/>
      <c r="K304" s="5" t="s">
        <v>522</v>
      </c>
      <c r="L304" s="167">
        <v>7</v>
      </c>
      <c r="M304" s="5">
        <v>1</v>
      </c>
      <c r="N304" s="124">
        <v>6</v>
      </c>
      <c r="O304" s="5">
        <v>0</v>
      </c>
      <c r="P304" s="5">
        <v>6</v>
      </c>
      <c r="Q304" s="5">
        <v>6</v>
      </c>
      <c r="R304" s="5">
        <v>0</v>
      </c>
      <c r="S304" s="5"/>
      <c r="T304" s="5"/>
      <c r="U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s="225" customFormat="1" x14ac:dyDescent="0.25">
      <c r="A305" s="143">
        <v>1.1200000000000001</v>
      </c>
      <c r="B305" s="5" t="s">
        <v>40</v>
      </c>
      <c r="C305" s="5" t="s">
        <v>41</v>
      </c>
      <c r="D305" s="167" t="s">
        <v>618</v>
      </c>
      <c r="E305" s="5" t="s">
        <v>619</v>
      </c>
      <c r="F305" s="5"/>
      <c r="G305" s="5" t="s">
        <v>620</v>
      </c>
      <c r="H305" s="5" t="s">
        <v>593</v>
      </c>
      <c r="I305" s="144" t="s">
        <v>65</v>
      </c>
      <c r="J305" s="5"/>
      <c r="K305" s="5" t="s">
        <v>522</v>
      </c>
      <c r="L305" s="167">
        <v>10</v>
      </c>
      <c r="M305" s="5">
        <v>0</v>
      </c>
      <c r="N305" s="124">
        <v>10</v>
      </c>
      <c r="O305" s="5">
        <v>0</v>
      </c>
      <c r="P305" s="5">
        <v>10</v>
      </c>
      <c r="Q305" s="5"/>
      <c r="R305" s="5"/>
      <c r="S305" s="5">
        <v>10</v>
      </c>
      <c r="T305" s="5"/>
      <c r="U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s="225" customFormat="1" x14ac:dyDescent="0.25">
      <c r="A306" s="143">
        <v>1.1200000000000001</v>
      </c>
      <c r="B306" s="5" t="s">
        <v>40</v>
      </c>
      <c r="C306" s="5" t="s">
        <v>41</v>
      </c>
      <c r="D306" s="167" t="s">
        <v>287</v>
      </c>
      <c r="E306" s="5" t="s">
        <v>288</v>
      </c>
      <c r="F306" s="5"/>
      <c r="G306" s="5" t="s">
        <v>289</v>
      </c>
      <c r="H306" s="5" t="s">
        <v>257</v>
      </c>
      <c r="I306" s="144" t="s">
        <v>65</v>
      </c>
      <c r="J306" s="5"/>
      <c r="K306" s="5" t="s">
        <v>66</v>
      </c>
      <c r="L306" s="167">
        <v>6</v>
      </c>
      <c r="M306" s="5">
        <v>0</v>
      </c>
      <c r="N306" s="124">
        <v>6</v>
      </c>
      <c r="O306" s="5">
        <v>0</v>
      </c>
      <c r="P306" s="5">
        <v>6</v>
      </c>
      <c r="Q306" s="5">
        <v>6</v>
      </c>
      <c r="R306" s="5"/>
      <c r="S306" s="5"/>
      <c r="T306" s="5"/>
      <c r="U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s="225" customFormat="1" x14ac:dyDescent="0.25">
      <c r="A307" s="143">
        <v>1.1200000000000001</v>
      </c>
      <c r="B307" s="5" t="s">
        <v>40</v>
      </c>
      <c r="C307" s="5" t="s">
        <v>41</v>
      </c>
      <c r="D307" s="167" t="s">
        <v>2493</v>
      </c>
      <c r="E307" s="5" t="s">
        <v>2567</v>
      </c>
      <c r="F307" s="5"/>
      <c r="G307" s="5" t="s">
        <v>2640</v>
      </c>
      <c r="H307" s="5" t="s">
        <v>593</v>
      </c>
      <c r="I307" s="144" t="s">
        <v>65</v>
      </c>
      <c r="J307" s="5"/>
      <c r="K307" s="5" t="s">
        <v>522</v>
      </c>
      <c r="L307" s="167">
        <v>6</v>
      </c>
      <c r="M307" s="5">
        <v>6</v>
      </c>
      <c r="N307" s="124">
        <v>0</v>
      </c>
      <c r="O307" s="5">
        <v>0</v>
      </c>
      <c r="P307" s="5">
        <v>0</v>
      </c>
      <c r="Q307" s="5"/>
      <c r="R307" s="5"/>
      <c r="S307" s="5"/>
      <c r="T307" s="5"/>
      <c r="U307" s="5">
        <v>0</v>
      </c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s="225" customFormat="1" x14ac:dyDescent="0.25">
      <c r="A308" s="143">
        <v>1.1200000000000001</v>
      </c>
      <c r="B308" s="5" t="s">
        <v>40</v>
      </c>
      <c r="C308" s="5" t="s">
        <v>41</v>
      </c>
      <c r="D308" s="167" t="s">
        <v>748</v>
      </c>
      <c r="E308" s="5" t="s">
        <v>749</v>
      </c>
      <c r="F308" s="5"/>
      <c r="G308" s="5" t="s">
        <v>750</v>
      </c>
      <c r="H308" s="5" t="s">
        <v>714</v>
      </c>
      <c r="I308" s="144" t="s">
        <v>65</v>
      </c>
      <c r="J308" s="5"/>
      <c r="K308" s="5" t="s">
        <v>66</v>
      </c>
      <c r="L308" s="167">
        <v>7</v>
      </c>
      <c r="M308" s="5">
        <v>0</v>
      </c>
      <c r="N308" s="124">
        <v>7</v>
      </c>
      <c r="O308" s="5">
        <v>0</v>
      </c>
      <c r="P308" s="5">
        <v>7</v>
      </c>
      <c r="Q308" s="5"/>
      <c r="R308" s="5"/>
      <c r="S308" s="5"/>
      <c r="T308" s="5">
        <v>7</v>
      </c>
      <c r="U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s="225" customFormat="1" x14ac:dyDescent="0.25">
      <c r="A309" s="143">
        <v>1.1200000000000001</v>
      </c>
      <c r="B309" s="5" t="s">
        <v>40</v>
      </c>
      <c r="C309" s="5" t="s">
        <v>41</v>
      </c>
      <c r="D309" s="167" t="s">
        <v>299</v>
      </c>
      <c r="E309" s="5" t="s">
        <v>300</v>
      </c>
      <c r="F309" s="5"/>
      <c r="G309" s="5" t="s">
        <v>301</v>
      </c>
      <c r="H309" s="5" t="s">
        <v>257</v>
      </c>
      <c r="I309" s="144" t="s">
        <v>65</v>
      </c>
      <c r="J309" s="5"/>
      <c r="K309" s="5" t="s">
        <v>66</v>
      </c>
      <c r="L309" s="167">
        <v>5</v>
      </c>
      <c r="M309" s="5">
        <v>0</v>
      </c>
      <c r="N309" s="124">
        <v>5</v>
      </c>
      <c r="O309" s="5">
        <v>0</v>
      </c>
      <c r="P309" s="5">
        <v>5</v>
      </c>
      <c r="Q309" s="5">
        <v>5</v>
      </c>
      <c r="R309" s="5"/>
      <c r="S309" s="5"/>
      <c r="T309" s="5"/>
      <c r="U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s="225" customFormat="1" x14ac:dyDescent="0.25">
      <c r="A310" s="143">
        <v>1.1200000000000001</v>
      </c>
      <c r="B310" s="5" t="s">
        <v>44</v>
      </c>
      <c r="C310" s="5" t="s">
        <v>41</v>
      </c>
      <c r="D310" s="167" t="s">
        <v>882</v>
      </c>
      <c r="E310" s="5" t="s">
        <v>883</v>
      </c>
      <c r="F310" s="5"/>
      <c r="G310" s="5" t="s">
        <v>884</v>
      </c>
      <c r="H310" s="5" t="s">
        <v>187</v>
      </c>
      <c r="I310" s="144" t="s">
        <v>65</v>
      </c>
      <c r="J310" s="5"/>
      <c r="K310" s="5" t="s">
        <v>126</v>
      </c>
      <c r="L310" s="167">
        <v>10</v>
      </c>
      <c r="M310" s="5">
        <v>0</v>
      </c>
      <c r="N310" s="124">
        <v>10</v>
      </c>
      <c r="O310" s="5">
        <v>0</v>
      </c>
      <c r="P310" s="5">
        <v>10</v>
      </c>
      <c r="Q310" s="5"/>
      <c r="R310" s="5"/>
      <c r="S310" s="5"/>
      <c r="T310" s="5">
        <v>5</v>
      </c>
      <c r="U310" s="5">
        <v>5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s="225" customFormat="1" x14ac:dyDescent="0.25">
      <c r="A311" s="143">
        <v>1.1200000000000001</v>
      </c>
      <c r="B311" s="5" t="s">
        <v>40</v>
      </c>
      <c r="C311" s="5" t="s">
        <v>41</v>
      </c>
      <c r="D311" s="167" t="s">
        <v>194</v>
      </c>
      <c r="E311" s="5" t="s">
        <v>195</v>
      </c>
      <c r="F311" s="5"/>
      <c r="G311" s="5" t="s">
        <v>196</v>
      </c>
      <c r="H311" s="5" t="s">
        <v>187</v>
      </c>
      <c r="I311" s="144" t="s">
        <v>65</v>
      </c>
      <c r="J311" s="5"/>
      <c r="K311" s="5" t="s">
        <v>126</v>
      </c>
      <c r="L311" s="167">
        <v>10</v>
      </c>
      <c r="M311" s="5">
        <v>1</v>
      </c>
      <c r="N311" s="124">
        <v>9</v>
      </c>
      <c r="O311" s="5">
        <v>0</v>
      </c>
      <c r="P311" s="5">
        <v>9</v>
      </c>
      <c r="Q311" s="5">
        <v>9</v>
      </c>
      <c r="R311" s="5"/>
      <c r="S311" s="5"/>
      <c r="T311" s="5"/>
      <c r="U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s="225" customFormat="1" x14ac:dyDescent="0.25">
      <c r="A312" s="143">
        <v>1.1200000000000001</v>
      </c>
      <c r="B312" s="5" t="s">
        <v>40</v>
      </c>
      <c r="C312" s="5" t="s">
        <v>41</v>
      </c>
      <c r="D312" s="167" t="s">
        <v>654</v>
      </c>
      <c r="E312" s="5" t="s">
        <v>655</v>
      </c>
      <c r="F312" s="5"/>
      <c r="G312" s="5" t="s">
        <v>656</v>
      </c>
      <c r="H312" s="5" t="s">
        <v>593</v>
      </c>
      <c r="I312" s="144" t="s">
        <v>65</v>
      </c>
      <c r="J312" s="5"/>
      <c r="K312" s="5" t="s">
        <v>522</v>
      </c>
      <c r="L312" s="167">
        <v>11</v>
      </c>
      <c r="M312" s="5">
        <v>0</v>
      </c>
      <c r="N312" s="124">
        <v>11</v>
      </c>
      <c r="O312" s="5">
        <v>0</v>
      </c>
      <c r="P312" s="5">
        <v>11</v>
      </c>
      <c r="Q312" s="5"/>
      <c r="R312" s="5"/>
      <c r="S312" s="5"/>
      <c r="T312" s="5">
        <v>11</v>
      </c>
      <c r="U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s="225" customFormat="1" x14ac:dyDescent="0.25">
      <c r="A313" s="143">
        <v>1.1200000000000001</v>
      </c>
      <c r="B313" s="5" t="s">
        <v>40</v>
      </c>
      <c r="C313" s="5" t="s">
        <v>41</v>
      </c>
      <c r="D313" s="167" t="s">
        <v>1278</v>
      </c>
      <c r="E313" s="5" t="s">
        <v>1279</v>
      </c>
      <c r="F313" s="5"/>
      <c r="G313" s="5" t="s">
        <v>1280</v>
      </c>
      <c r="H313" s="5" t="s">
        <v>704</v>
      </c>
      <c r="I313" s="144" t="s">
        <v>65</v>
      </c>
      <c r="J313" s="5"/>
      <c r="K313" s="5" t="s">
        <v>183</v>
      </c>
      <c r="L313" s="167">
        <v>7</v>
      </c>
      <c r="M313" s="5">
        <v>1</v>
      </c>
      <c r="N313" s="124">
        <v>6</v>
      </c>
      <c r="O313" s="5">
        <v>0</v>
      </c>
      <c r="P313" s="5">
        <v>6</v>
      </c>
      <c r="Q313" s="5"/>
      <c r="R313" s="5"/>
      <c r="S313" s="5"/>
      <c r="T313" s="5"/>
      <c r="U313" s="5">
        <v>6</v>
      </c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s="225" customFormat="1" x14ac:dyDescent="0.25">
      <c r="A314" s="143">
        <v>1.1200000000000001</v>
      </c>
      <c r="B314" s="5" t="s">
        <v>40</v>
      </c>
      <c r="C314" s="5" t="s">
        <v>41</v>
      </c>
      <c r="D314" s="167" t="s">
        <v>1235</v>
      </c>
      <c r="E314" s="5" t="s">
        <v>1236</v>
      </c>
      <c r="F314" s="5"/>
      <c r="G314" s="5" t="s">
        <v>1237</v>
      </c>
      <c r="H314" s="5" t="s">
        <v>593</v>
      </c>
      <c r="I314" s="144" t="s">
        <v>65</v>
      </c>
      <c r="J314" s="5"/>
      <c r="K314" s="5" t="s">
        <v>522</v>
      </c>
      <c r="L314" s="167">
        <v>5</v>
      </c>
      <c r="M314" s="5">
        <v>0</v>
      </c>
      <c r="N314" s="124">
        <v>5</v>
      </c>
      <c r="O314" s="5">
        <v>0</v>
      </c>
      <c r="P314" s="5">
        <v>5</v>
      </c>
      <c r="Q314" s="5"/>
      <c r="R314" s="5"/>
      <c r="S314" s="5"/>
      <c r="T314" s="5"/>
      <c r="U314" s="5">
        <v>5</v>
      </c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s="225" customFormat="1" x14ac:dyDescent="0.25">
      <c r="A315" s="143">
        <v>1.1200000000000001</v>
      </c>
      <c r="B315" s="5" t="s">
        <v>40</v>
      </c>
      <c r="C315" s="5" t="s">
        <v>41</v>
      </c>
      <c r="D315" s="167" t="s">
        <v>430</v>
      </c>
      <c r="E315" s="5" t="s">
        <v>431</v>
      </c>
      <c r="F315" s="5"/>
      <c r="G315" s="5" t="s">
        <v>432</v>
      </c>
      <c r="H315" s="5" t="s">
        <v>378</v>
      </c>
      <c r="I315" s="144" t="s">
        <v>65</v>
      </c>
      <c r="J315" s="5"/>
      <c r="K315" s="5" t="s">
        <v>66</v>
      </c>
      <c r="L315" s="167">
        <v>5</v>
      </c>
      <c r="M315" s="5">
        <v>0</v>
      </c>
      <c r="N315" s="124">
        <v>5</v>
      </c>
      <c r="O315" s="5">
        <v>0</v>
      </c>
      <c r="P315" s="5">
        <v>5</v>
      </c>
      <c r="Q315" s="5"/>
      <c r="R315" s="5"/>
      <c r="S315" s="5">
        <v>5</v>
      </c>
      <c r="T315" s="5"/>
      <c r="U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s="225" customFormat="1" x14ac:dyDescent="0.25">
      <c r="A316" s="143">
        <v>1.1200000000000001</v>
      </c>
      <c r="B316" s="5" t="s">
        <v>40</v>
      </c>
      <c r="C316" s="5" t="s">
        <v>41</v>
      </c>
      <c r="D316" s="167" t="s">
        <v>109</v>
      </c>
      <c r="E316" s="5" t="s">
        <v>110</v>
      </c>
      <c r="F316" s="5"/>
      <c r="G316" s="5" t="s">
        <v>111</v>
      </c>
      <c r="H316" s="5" t="s">
        <v>64</v>
      </c>
      <c r="I316" s="144" t="s">
        <v>65</v>
      </c>
      <c r="J316" s="5"/>
      <c r="K316" s="5" t="s">
        <v>66</v>
      </c>
      <c r="L316" s="167">
        <v>8</v>
      </c>
      <c r="M316" s="5">
        <v>0</v>
      </c>
      <c r="N316" s="124">
        <v>8</v>
      </c>
      <c r="O316" s="5">
        <v>0</v>
      </c>
      <c r="P316" s="5">
        <v>8</v>
      </c>
      <c r="Q316" s="5"/>
      <c r="R316" s="5"/>
      <c r="S316" s="5"/>
      <c r="T316" s="5">
        <v>8</v>
      </c>
      <c r="U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s="225" customFormat="1" x14ac:dyDescent="0.25">
      <c r="A317" s="143">
        <v>1.1200000000000001</v>
      </c>
      <c r="B317" s="5" t="s">
        <v>40</v>
      </c>
      <c r="C317" s="5" t="s">
        <v>41</v>
      </c>
      <c r="D317" s="167" t="s">
        <v>833</v>
      </c>
      <c r="E317" s="5" t="s">
        <v>834</v>
      </c>
      <c r="F317" s="5"/>
      <c r="G317" s="5" t="s">
        <v>835</v>
      </c>
      <c r="H317" s="5" t="s">
        <v>832</v>
      </c>
      <c r="I317" s="144" t="s">
        <v>65</v>
      </c>
      <c r="J317" s="5"/>
      <c r="K317" s="5" t="s">
        <v>522</v>
      </c>
      <c r="L317" s="167">
        <v>7</v>
      </c>
      <c r="M317" s="5">
        <v>0</v>
      </c>
      <c r="N317" s="124">
        <v>7</v>
      </c>
      <c r="O317" s="5">
        <v>0</v>
      </c>
      <c r="P317" s="5">
        <v>7</v>
      </c>
      <c r="Q317" s="5"/>
      <c r="R317" s="5">
        <v>7</v>
      </c>
      <c r="S317" s="5"/>
      <c r="T317" s="5"/>
      <c r="U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s="152" customFormat="1" x14ac:dyDescent="0.25">
      <c r="A318" s="143">
        <v>1.1200000000000001</v>
      </c>
      <c r="B318" s="5" t="s">
        <v>40</v>
      </c>
      <c r="C318" s="5" t="s">
        <v>41</v>
      </c>
      <c r="D318" s="167" t="s">
        <v>308</v>
      </c>
      <c r="E318" s="5" t="s">
        <v>309</v>
      </c>
      <c r="F318" s="5"/>
      <c r="G318" s="5" t="s">
        <v>310</v>
      </c>
      <c r="H318" s="5" t="s">
        <v>257</v>
      </c>
      <c r="I318" s="144" t="s">
        <v>65</v>
      </c>
      <c r="J318" s="5"/>
      <c r="K318" s="5" t="s">
        <v>66</v>
      </c>
      <c r="L318" s="167">
        <v>6</v>
      </c>
      <c r="M318" s="5">
        <v>0</v>
      </c>
      <c r="N318" s="124">
        <v>6</v>
      </c>
      <c r="O318" s="5">
        <v>0</v>
      </c>
      <c r="P318" s="5">
        <v>6</v>
      </c>
      <c r="Q318" s="5">
        <v>6</v>
      </c>
      <c r="R318" s="5"/>
      <c r="S318" s="5"/>
      <c r="T318" s="5"/>
      <c r="U318" s="5"/>
      <c r="V318" s="225"/>
      <c r="W318" s="22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s="152" customFormat="1" x14ac:dyDescent="0.25">
      <c r="A319" s="143">
        <v>1.1200000000000001</v>
      </c>
      <c r="B319" s="5" t="s">
        <v>40</v>
      </c>
      <c r="C319" s="5" t="s">
        <v>41</v>
      </c>
      <c r="D319" s="167" t="s">
        <v>529</v>
      </c>
      <c r="E319" s="5" t="s">
        <v>530</v>
      </c>
      <c r="F319" s="5" t="s">
        <v>42</v>
      </c>
      <c r="G319" s="5" t="s">
        <v>531</v>
      </c>
      <c r="H319" s="5" t="s">
        <v>521</v>
      </c>
      <c r="I319" s="144" t="s">
        <v>65</v>
      </c>
      <c r="J319" s="5"/>
      <c r="K319" s="5" t="s">
        <v>522</v>
      </c>
      <c r="L319" s="167">
        <v>16</v>
      </c>
      <c r="M319" s="5">
        <v>0</v>
      </c>
      <c r="N319" s="124">
        <v>16</v>
      </c>
      <c r="O319" s="5">
        <v>0</v>
      </c>
      <c r="P319" s="5">
        <v>16</v>
      </c>
      <c r="Q319" s="5"/>
      <c r="R319" s="5">
        <v>16</v>
      </c>
      <c r="S319" s="5"/>
      <c r="T319" s="5"/>
      <c r="U319" s="5"/>
      <c r="V319" s="225"/>
      <c r="W319" s="22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s="225" customFormat="1" x14ac:dyDescent="0.25">
      <c r="A320" s="143">
        <v>1.1200000000000001</v>
      </c>
      <c r="B320" s="5" t="s">
        <v>40</v>
      </c>
      <c r="C320" s="5" t="s">
        <v>41</v>
      </c>
      <c r="D320" s="167" t="s">
        <v>1032</v>
      </c>
      <c r="E320" s="5" t="s">
        <v>1033</v>
      </c>
      <c r="F320" s="5"/>
      <c r="G320" s="5" t="s">
        <v>1034</v>
      </c>
      <c r="H320" s="5" t="s">
        <v>762</v>
      </c>
      <c r="I320" s="144" t="s">
        <v>65</v>
      </c>
      <c r="J320" s="5"/>
      <c r="K320" s="5" t="s">
        <v>183</v>
      </c>
      <c r="L320" s="167">
        <v>11</v>
      </c>
      <c r="M320" s="5">
        <v>0</v>
      </c>
      <c r="N320" s="124">
        <v>11</v>
      </c>
      <c r="O320" s="5">
        <v>0</v>
      </c>
      <c r="P320" s="5">
        <v>11</v>
      </c>
      <c r="Q320" s="5"/>
      <c r="R320" s="5"/>
      <c r="S320" s="5"/>
      <c r="T320" s="5"/>
      <c r="U320" s="5">
        <v>11</v>
      </c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s="225" customFormat="1" x14ac:dyDescent="0.25">
      <c r="A321" s="143">
        <v>1.1200000000000001</v>
      </c>
      <c r="B321" s="5" t="s">
        <v>40</v>
      </c>
      <c r="C321" s="5" t="s">
        <v>41</v>
      </c>
      <c r="D321" s="167" t="s">
        <v>935</v>
      </c>
      <c r="E321" s="5" t="s">
        <v>936</v>
      </c>
      <c r="F321" s="5"/>
      <c r="G321" s="5" t="s">
        <v>937</v>
      </c>
      <c r="H321" s="5" t="s">
        <v>378</v>
      </c>
      <c r="I321" s="144" t="s">
        <v>65</v>
      </c>
      <c r="J321" s="5"/>
      <c r="K321" s="5" t="s">
        <v>66</v>
      </c>
      <c r="L321" s="167">
        <v>5</v>
      </c>
      <c r="M321" s="5">
        <v>0</v>
      </c>
      <c r="N321" s="124">
        <v>5</v>
      </c>
      <c r="O321" s="5">
        <v>0</v>
      </c>
      <c r="P321" s="5">
        <v>5</v>
      </c>
      <c r="Q321" s="5"/>
      <c r="R321" s="5"/>
      <c r="S321" s="5"/>
      <c r="T321" s="5"/>
      <c r="U321" s="5">
        <v>5</v>
      </c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s="225" customFormat="1" x14ac:dyDescent="0.25">
      <c r="A322" s="143">
        <v>1.1200000000000001</v>
      </c>
      <c r="B322" s="5" t="s">
        <v>40</v>
      </c>
      <c r="C322" s="5" t="s">
        <v>41</v>
      </c>
      <c r="D322" s="167" t="s">
        <v>500</v>
      </c>
      <c r="E322" s="5" t="s">
        <v>501</v>
      </c>
      <c r="F322" s="5" t="s">
        <v>42</v>
      </c>
      <c r="G322" s="5" t="s">
        <v>502</v>
      </c>
      <c r="H322" s="5" t="s">
        <v>495</v>
      </c>
      <c r="I322" s="144" t="s">
        <v>65</v>
      </c>
      <c r="J322" s="5"/>
      <c r="K322" s="5" t="s">
        <v>496</v>
      </c>
      <c r="L322" s="167">
        <v>95</v>
      </c>
      <c r="M322" s="5">
        <v>0</v>
      </c>
      <c r="N322" s="124">
        <v>95</v>
      </c>
      <c r="O322" s="5">
        <v>0</v>
      </c>
      <c r="P322" s="5">
        <v>95</v>
      </c>
      <c r="Q322" s="5">
        <v>0</v>
      </c>
      <c r="R322" s="5">
        <v>10</v>
      </c>
      <c r="S322" s="5">
        <v>85</v>
      </c>
      <c r="T322" s="5"/>
      <c r="U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s="225" customFormat="1" x14ac:dyDescent="0.25">
      <c r="A323" s="143">
        <v>1.1200000000000001</v>
      </c>
      <c r="B323" s="5" t="s">
        <v>40</v>
      </c>
      <c r="C323" s="5" t="s">
        <v>41</v>
      </c>
      <c r="D323" s="167" t="s">
        <v>991</v>
      </c>
      <c r="E323" s="5" t="s">
        <v>992</v>
      </c>
      <c r="F323" s="5"/>
      <c r="G323" s="5" t="s">
        <v>993</v>
      </c>
      <c r="H323" s="5" t="s">
        <v>593</v>
      </c>
      <c r="I323" s="144" t="s">
        <v>65</v>
      </c>
      <c r="J323" s="5"/>
      <c r="K323" s="5" t="s">
        <v>522</v>
      </c>
      <c r="L323" s="167">
        <v>14</v>
      </c>
      <c r="M323" s="5">
        <v>0</v>
      </c>
      <c r="N323" s="124">
        <v>14</v>
      </c>
      <c r="O323" s="5">
        <v>0</v>
      </c>
      <c r="P323" s="5">
        <v>14</v>
      </c>
      <c r="Q323" s="5"/>
      <c r="R323" s="5"/>
      <c r="S323" s="5"/>
      <c r="T323" s="5"/>
      <c r="U323" s="5">
        <v>14</v>
      </c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s="225" customFormat="1" x14ac:dyDescent="0.25">
      <c r="A324" s="143">
        <v>1.1200000000000001</v>
      </c>
      <c r="B324" s="5" t="s">
        <v>40</v>
      </c>
      <c r="C324" s="5" t="s">
        <v>41</v>
      </c>
      <c r="D324" s="167" t="s">
        <v>1035</v>
      </c>
      <c r="E324" s="5" t="s">
        <v>2195</v>
      </c>
      <c r="F324" s="5"/>
      <c r="G324" s="5" t="s">
        <v>1036</v>
      </c>
      <c r="H324" s="5" t="s">
        <v>762</v>
      </c>
      <c r="I324" s="144" t="s">
        <v>65</v>
      </c>
      <c r="J324" s="5"/>
      <c r="K324" s="5" t="s">
        <v>183</v>
      </c>
      <c r="L324" s="167">
        <v>13</v>
      </c>
      <c r="M324" s="5">
        <v>0</v>
      </c>
      <c r="N324" s="124">
        <v>13</v>
      </c>
      <c r="O324" s="5">
        <v>0</v>
      </c>
      <c r="P324" s="5">
        <v>13</v>
      </c>
      <c r="Q324" s="5"/>
      <c r="R324" s="5"/>
      <c r="S324" s="5"/>
      <c r="T324" s="5">
        <v>9</v>
      </c>
      <c r="U324" s="5">
        <v>4</v>
      </c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s="225" customFormat="1" x14ac:dyDescent="0.25">
      <c r="A325" s="143">
        <v>1.1200000000000001</v>
      </c>
      <c r="B325" s="5" t="s">
        <v>40</v>
      </c>
      <c r="C325" s="5" t="s">
        <v>41</v>
      </c>
      <c r="D325" s="167" t="s">
        <v>793</v>
      </c>
      <c r="E325" s="5" t="s">
        <v>794</v>
      </c>
      <c r="F325" s="5"/>
      <c r="G325" s="5" t="s">
        <v>795</v>
      </c>
      <c r="H325" s="5" t="s">
        <v>762</v>
      </c>
      <c r="I325" s="144" t="s">
        <v>65</v>
      </c>
      <c r="J325" s="5"/>
      <c r="K325" s="5" t="s">
        <v>183</v>
      </c>
      <c r="L325" s="167">
        <v>14</v>
      </c>
      <c r="M325" s="5">
        <v>0</v>
      </c>
      <c r="N325" s="124">
        <v>14</v>
      </c>
      <c r="O325" s="5">
        <v>0</v>
      </c>
      <c r="P325" s="5">
        <v>14</v>
      </c>
      <c r="Q325" s="5"/>
      <c r="R325" s="5">
        <v>14</v>
      </c>
      <c r="S325" s="5"/>
      <c r="T325" s="5"/>
      <c r="U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s="225" customFormat="1" x14ac:dyDescent="0.25">
      <c r="A326" s="143">
        <v>1.1200000000000001</v>
      </c>
      <c r="B326" s="5" t="s">
        <v>40</v>
      </c>
      <c r="C326" s="5" t="s">
        <v>41</v>
      </c>
      <c r="D326" s="167" t="s">
        <v>448</v>
      </c>
      <c r="E326" s="5" t="s">
        <v>449</v>
      </c>
      <c r="F326" s="5"/>
      <c r="G326" s="5" t="s">
        <v>450</v>
      </c>
      <c r="H326" s="5" t="s">
        <v>378</v>
      </c>
      <c r="I326" s="144" t="s">
        <v>65</v>
      </c>
      <c r="J326" s="5"/>
      <c r="K326" s="5" t="s">
        <v>66</v>
      </c>
      <c r="L326" s="167">
        <v>8</v>
      </c>
      <c r="M326" s="5">
        <v>0</v>
      </c>
      <c r="N326" s="124">
        <v>8</v>
      </c>
      <c r="O326" s="5">
        <v>0</v>
      </c>
      <c r="P326" s="5">
        <v>8</v>
      </c>
      <c r="Q326" s="5">
        <v>8</v>
      </c>
      <c r="R326" s="5"/>
      <c r="S326" s="5"/>
      <c r="T326" s="5"/>
      <c r="U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s="225" customFormat="1" x14ac:dyDescent="0.25">
      <c r="A327" s="143">
        <v>1.1200000000000001</v>
      </c>
      <c r="B327" s="5" t="s">
        <v>40</v>
      </c>
      <c r="C327" s="5" t="s">
        <v>41</v>
      </c>
      <c r="D327" s="167" t="s">
        <v>112</v>
      </c>
      <c r="E327" s="5" t="s">
        <v>113</v>
      </c>
      <c r="F327" s="5"/>
      <c r="G327" s="5" t="s">
        <v>114</v>
      </c>
      <c r="H327" s="5" t="s">
        <v>64</v>
      </c>
      <c r="I327" s="144" t="s">
        <v>65</v>
      </c>
      <c r="J327" s="5"/>
      <c r="K327" s="5" t="s">
        <v>66</v>
      </c>
      <c r="L327" s="167">
        <v>5</v>
      </c>
      <c r="M327" s="5">
        <v>0</v>
      </c>
      <c r="N327" s="124">
        <v>5</v>
      </c>
      <c r="O327" s="5">
        <v>0</v>
      </c>
      <c r="P327" s="5">
        <v>5</v>
      </c>
      <c r="Q327" s="5"/>
      <c r="R327" s="5"/>
      <c r="S327" s="5"/>
      <c r="T327" s="5">
        <v>5</v>
      </c>
      <c r="U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s="225" customFormat="1" x14ac:dyDescent="0.25">
      <c r="A328" s="143">
        <v>1.1200000000000001</v>
      </c>
      <c r="B328" s="5" t="s">
        <v>40</v>
      </c>
      <c r="C328" s="5" t="s">
        <v>41</v>
      </c>
      <c r="D328" s="167" t="s">
        <v>796</v>
      </c>
      <c r="E328" s="5" t="s">
        <v>797</v>
      </c>
      <c r="F328" s="5"/>
      <c r="G328" s="5" t="s">
        <v>798</v>
      </c>
      <c r="H328" s="5" t="s">
        <v>762</v>
      </c>
      <c r="I328" s="144" t="s">
        <v>65</v>
      </c>
      <c r="J328" s="5"/>
      <c r="K328" s="5" t="s">
        <v>183</v>
      </c>
      <c r="L328" s="167">
        <v>16</v>
      </c>
      <c r="M328" s="5">
        <v>0</v>
      </c>
      <c r="N328" s="124">
        <v>16</v>
      </c>
      <c r="O328" s="5">
        <v>0</v>
      </c>
      <c r="P328" s="5">
        <v>16</v>
      </c>
      <c r="Q328" s="5"/>
      <c r="R328" s="5"/>
      <c r="S328" s="5">
        <v>16</v>
      </c>
      <c r="T328" s="5"/>
      <c r="U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s="225" customFormat="1" x14ac:dyDescent="0.25">
      <c r="A329" s="143">
        <v>1.1200000000000001</v>
      </c>
      <c r="B329" s="5" t="s">
        <v>40</v>
      </c>
      <c r="C329" s="5" t="s">
        <v>41</v>
      </c>
      <c r="D329" s="167" t="s">
        <v>159</v>
      </c>
      <c r="E329" s="5" t="s">
        <v>160</v>
      </c>
      <c r="F329" s="5"/>
      <c r="G329" s="5" t="s">
        <v>161</v>
      </c>
      <c r="H329" s="5" t="s">
        <v>125</v>
      </c>
      <c r="I329" s="144" t="s">
        <v>65</v>
      </c>
      <c r="J329" s="5"/>
      <c r="K329" s="5" t="s">
        <v>126</v>
      </c>
      <c r="L329" s="167">
        <v>7</v>
      </c>
      <c r="M329" s="5">
        <v>0</v>
      </c>
      <c r="N329" s="124">
        <v>7</v>
      </c>
      <c r="O329" s="5">
        <v>0</v>
      </c>
      <c r="P329" s="5">
        <v>7</v>
      </c>
      <c r="Q329" s="5"/>
      <c r="R329" s="5"/>
      <c r="S329" s="5">
        <v>3</v>
      </c>
      <c r="T329" s="5">
        <v>4</v>
      </c>
      <c r="U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s="225" customFormat="1" x14ac:dyDescent="0.25">
      <c r="A330" s="143">
        <v>1.1200000000000001</v>
      </c>
      <c r="B330" s="5" t="s">
        <v>40</v>
      </c>
      <c r="C330" s="5" t="s">
        <v>41</v>
      </c>
      <c r="D330" s="167" t="s">
        <v>799</v>
      </c>
      <c r="E330" s="5" t="s">
        <v>800</v>
      </c>
      <c r="F330" s="5"/>
      <c r="G330" s="5" t="s">
        <v>801</v>
      </c>
      <c r="H330" s="5" t="s">
        <v>762</v>
      </c>
      <c r="I330" s="144" t="s">
        <v>65</v>
      </c>
      <c r="J330" s="5"/>
      <c r="K330" s="5" t="s">
        <v>183</v>
      </c>
      <c r="L330" s="167">
        <v>7</v>
      </c>
      <c r="M330" s="5">
        <v>0</v>
      </c>
      <c r="N330" s="124">
        <v>7</v>
      </c>
      <c r="O330" s="5">
        <v>0</v>
      </c>
      <c r="P330" s="5">
        <v>7</v>
      </c>
      <c r="Q330" s="5"/>
      <c r="R330" s="5"/>
      <c r="S330" s="5">
        <v>7</v>
      </c>
      <c r="T330" s="5"/>
      <c r="U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s="225" customFormat="1" x14ac:dyDescent="0.25">
      <c r="A331" s="143">
        <v>1.1200000000000001</v>
      </c>
      <c r="B331" s="5" t="s">
        <v>44</v>
      </c>
      <c r="C331" s="5" t="s">
        <v>41</v>
      </c>
      <c r="D331" s="167" t="s">
        <v>912</v>
      </c>
      <c r="E331" s="5" t="s">
        <v>2289</v>
      </c>
      <c r="F331" s="5"/>
      <c r="G331" s="5" t="s">
        <v>913</v>
      </c>
      <c r="H331" s="5" t="s">
        <v>257</v>
      </c>
      <c r="I331" s="144" t="s">
        <v>65</v>
      </c>
      <c r="J331" s="5"/>
      <c r="K331" s="5" t="s">
        <v>66</v>
      </c>
      <c r="L331" s="167">
        <v>6</v>
      </c>
      <c r="M331" s="5">
        <v>0</v>
      </c>
      <c r="N331" s="124">
        <v>6</v>
      </c>
      <c r="O331" s="5">
        <v>0</v>
      </c>
      <c r="P331" s="5">
        <v>6</v>
      </c>
      <c r="Q331" s="5"/>
      <c r="R331" s="5"/>
      <c r="S331" s="5"/>
      <c r="T331" s="5"/>
      <c r="U331" s="5">
        <v>6</v>
      </c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s="225" customFormat="1" x14ac:dyDescent="0.25">
      <c r="A332" s="143">
        <v>1.1200000000000001</v>
      </c>
      <c r="B332" s="5" t="s">
        <v>40</v>
      </c>
      <c r="C332" s="5" t="s">
        <v>41</v>
      </c>
      <c r="D332" s="167" t="s">
        <v>739</v>
      </c>
      <c r="E332" s="5" t="s">
        <v>740</v>
      </c>
      <c r="F332" s="5" t="s">
        <v>42</v>
      </c>
      <c r="G332" s="5" t="s">
        <v>741</v>
      </c>
      <c r="H332" s="5" t="s">
        <v>714</v>
      </c>
      <c r="I332" s="144" t="s">
        <v>65</v>
      </c>
      <c r="J332" s="5"/>
      <c r="K332" s="5" t="s">
        <v>66</v>
      </c>
      <c r="L332" s="167">
        <v>48</v>
      </c>
      <c r="M332" s="5">
        <v>85</v>
      </c>
      <c r="N332" s="124">
        <v>-37</v>
      </c>
      <c r="O332" s="5">
        <v>0</v>
      </c>
      <c r="P332" s="5">
        <v>-37</v>
      </c>
      <c r="Q332" s="5">
        <v>-85</v>
      </c>
      <c r="R332" s="5">
        <v>48</v>
      </c>
      <c r="S332" s="5"/>
      <c r="T332" s="5"/>
      <c r="U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s="225" customFormat="1" x14ac:dyDescent="0.25">
      <c r="A333" s="143">
        <v>1.1200000000000001</v>
      </c>
      <c r="B333" s="5" t="s">
        <v>44</v>
      </c>
      <c r="C333" s="5" t="s">
        <v>41</v>
      </c>
      <c r="D333" s="167" t="s">
        <v>1020</v>
      </c>
      <c r="E333" s="5" t="s">
        <v>1021</v>
      </c>
      <c r="F333" s="5"/>
      <c r="G333" s="5" t="s">
        <v>1022</v>
      </c>
      <c r="H333" s="5" t="s">
        <v>714</v>
      </c>
      <c r="I333" s="144" t="s">
        <v>65</v>
      </c>
      <c r="J333" s="5"/>
      <c r="K333" s="5" t="s">
        <v>66</v>
      </c>
      <c r="L333" s="167">
        <v>56</v>
      </c>
      <c r="M333" s="5">
        <v>0</v>
      </c>
      <c r="N333" s="124">
        <v>56</v>
      </c>
      <c r="O333" s="5">
        <v>0</v>
      </c>
      <c r="P333" s="5">
        <v>56</v>
      </c>
      <c r="Q333" s="5"/>
      <c r="R333" s="5"/>
      <c r="S333" s="5"/>
      <c r="T333" s="5">
        <v>37</v>
      </c>
      <c r="U333" s="5">
        <v>19</v>
      </c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s="225" customFormat="1" x14ac:dyDescent="0.25">
      <c r="A334" s="143">
        <v>1.1200000000000001</v>
      </c>
      <c r="B334" s="5" t="s">
        <v>40</v>
      </c>
      <c r="C334" s="5" t="s">
        <v>41</v>
      </c>
      <c r="D334" s="167" t="s">
        <v>171</v>
      </c>
      <c r="E334" s="5" t="s">
        <v>172</v>
      </c>
      <c r="F334" s="5"/>
      <c r="G334" s="5" t="s">
        <v>173</v>
      </c>
      <c r="H334" s="5" t="s">
        <v>125</v>
      </c>
      <c r="I334" s="144" t="s">
        <v>65</v>
      </c>
      <c r="J334" s="5"/>
      <c r="K334" s="5" t="s">
        <v>126</v>
      </c>
      <c r="L334" s="167">
        <v>9</v>
      </c>
      <c r="M334" s="5">
        <v>0</v>
      </c>
      <c r="N334" s="124">
        <v>9</v>
      </c>
      <c r="O334" s="5">
        <v>0</v>
      </c>
      <c r="P334" s="5">
        <v>9</v>
      </c>
      <c r="Q334" s="5"/>
      <c r="R334" s="5"/>
      <c r="S334" s="5"/>
      <c r="T334" s="5">
        <v>9</v>
      </c>
      <c r="U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s="225" customFormat="1" x14ac:dyDescent="0.25">
      <c r="A335" s="143">
        <v>1.1200000000000001</v>
      </c>
      <c r="B335" s="5" t="s">
        <v>40</v>
      </c>
      <c r="C335" s="5" t="s">
        <v>41</v>
      </c>
      <c r="D335" s="167" t="s">
        <v>248</v>
      </c>
      <c r="E335" s="5" t="s">
        <v>249</v>
      </c>
      <c r="F335" s="5"/>
      <c r="G335" s="5" t="s">
        <v>250</v>
      </c>
      <c r="H335" s="5" t="s">
        <v>238</v>
      </c>
      <c r="I335" s="144" t="s">
        <v>65</v>
      </c>
      <c r="J335" s="5"/>
      <c r="K335" s="5" t="s">
        <v>126</v>
      </c>
      <c r="L335" s="167">
        <v>5</v>
      </c>
      <c r="M335" s="5">
        <v>0</v>
      </c>
      <c r="N335" s="124">
        <v>5</v>
      </c>
      <c r="O335" s="5">
        <v>0</v>
      </c>
      <c r="P335" s="5">
        <v>5</v>
      </c>
      <c r="Q335" s="5">
        <v>0</v>
      </c>
      <c r="R335" s="5">
        <v>4</v>
      </c>
      <c r="S335" s="5">
        <v>1</v>
      </c>
      <c r="T335" s="5"/>
      <c r="U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s="225" customFormat="1" x14ac:dyDescent="0.25">
      <c r="A336" s="143">
        <v>1.1200000000000001</v>
      </c>
      <c r="B336" s="5" t="s">
        <v>40</v>
      </c>
      <c r="C336" s="5" t="s">
        <v>41</v>
      </c>
      <c r="D336" s="167" t="s">
        <v>1304</v>
      </c>
      <c r="E336" s="5" t="s">
        <v>746</v>
      </c>
      <c r="F336" s="5"/>
      <c r="G336" s="5" t="s">
        <v>1305</v>
      </c>
      <c r="H336" s="5" t="s">
        <v>714</v>
      </c>
      <c r="I336" s="144" t="s">
        <v>65</v>
      </c>
      <c r="J336" s="5"/>
      <c r="K336" s="5" t="s">
        <v>66</v>
      </c>
      <c r="L336" s="167">
        <v>7</v>
      </c>
      <c r="M336" s="5">
        <v>0</v>
      </c>
      <c r="N336" s="124">
        <v>7</v>
      </c>
      <c r="O336" s="5">
        <v>0</v>
      </c>
      <c r="P336" s="5">
        <v>7</v>
      </c>
      <c r="Q336" s="5"/>
      <c r="R336" s="5"/>
      <c r="S336" s="5"/>
      <c r="T336" s="5"/>
      <c r="U336" s="5">
        <v>7</v>
      </c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s="225" customFormat="1" x14ac:dyDescent="0.25">
      <c r="A337" s="143">
        <v>1.1200000000000001</v>
      </c>
      <c r="B337" s="5" t="s">
        <v>40</v>
      </c>
      <c r="C337" s="5" t="s">
        <v>41</v>
      </c>
      <c r="D337" s="167" t="s">
        <v>695</v>
      </c>
      <c r="E337" s="5" t="s">
        <v>696</v>
      </c>
      <c r="F337" s="5"/>
      <c r="G337" s="5" t="s">
        <v>697</v>
      </c>
      <c r="H337" s="5" t="s">
        <v>694</v>
      </c>
      <c r="I337" s="144" t="s">
        <v>65</v>
      </c>
      <c r="J337" s="5"/>
      <c r="K337" s="5" t="s">
        <v>183</v>
      </c>
      <c r="L337" s="167">
        <v>6</v>
      </c>
      <c r="M337" s="5">
        <v>0</v>
      </c>
      <c r="N337" s="124">
        <v>6</v>
      </c>
      <c r="O337" s="5">
        <v>0</v>
      </c>
      <c r="P337" s="5">
        <v>6</v>
      </c>
      <c r="Q337" s="5">
        <v>6</v>
      </c>
      <c r="R337" s="5"/>
      <c r="S337" s="5"/>
      <c r="T337" s="5"/>
      <c r="U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s="225" customFormat="1" x14ac:dyDescent="0.25">
      <c r="A338" s="143">
        <v>1.1200000000000001</v>
      </c>
      <c r="B338" s="5" t="s">
        <v>40</v>
      </c>
      <c r="C338" s="5" t="s">
        <v>41</v>
      </c>
      <c r="D338" s="167" t="s">
        <v>541</v>
      </c>
      <c r="E338" s="5" t="s">
        <v>542</v>
      </c>
      <c r="F338" s="5"/>
      <c r="G338" s="5" t="s">
        <v>543</v>
      </c>
      <c r="H338" s="5" t="s">
        <v>521</v>
      </c>
      <c r="I338" s="144" t="s">
        <v>65</v>
      </c>
      <c r="J338" s="5"/>
      <c r="K338" s="5" t="s">
        <v>522</v>
      </c>
      <c r="L338" s="167">
        <v>14</v>
      </c>
      <c r="M338" s="5">
        <v>0</v>
      </c>
      <c r="N338" s="124">
        <v>14</v>
      </c>
      <c r="O338" s="5">
        <v>0</v>
      </c>
      <c r="P338" s="5">
        <v>14</v>
      </c>
      <c r="Q338" s="5"/>
      <c r="R338" s="5"/>
      <c r="S338" s="5">
        <v>14</v>
      </c>
      <c r="T338" s="5"/>
      <c r="U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s="225" customFormat="1" x14ac:dyDescent="0.25">
      <c r="A339" s="143">
        <v>1.1200000000000001</v>
      </c>
      <c r="B339" s="5" t="s">
        <v>40</v>
      </c>
      <c r="C339" s="5" t="s">
        <v>41</v>
      </c>
      <c r="D339" s="167" t="s">
        <v>979</v>
      </c>
      <c r="E339" s="5" t="s">
        <v>980</v>
      </c>
      <c r="F339" s="5" t="s">
        <v>42</v>
      </c>
      <c r="G339" s="5" t="s">
        <v>981</v>
      </c>
      <c r="H339" s="5" t="s">
        <v>593</v>
      </c>
      <c r="I339" s="144" t="s">
        <v>65</v>
      </c>
      <c r="J339" s="5"/>
      <c r="K339" s="5" t="s">
        <v>522</v>
      </c>
      <c r="L339" s="167">
        <v>175</v>
      </c>
      <c r="M339" s="5">
        <v>0</v>
      </c>
      <c r="N339" s="124">
        <v>175</v>
      </c>
      <c r="O339" s="5">
        <v>0</v>
      </c>
      <c r="P339" s="5">
        <v>175</v>
      </c>
      <c r="Q339" s="5">
        <v>0</v>
      </c>
      <c r="R339" s="5">
        <v>38</v>
      </c>
      <c r="S339" s="5">
        <v>59</v>
      </c>
      <c r="T339" s="5">
        <v>64</v>
      </c>
      <c r="U339" s="5">
        <v>14</v>
      </c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s="225" customFormat="1" x14ac:dyDescent="0.25">
      <c r="A340" s="143">
        <v>1.1200000000000001</v>
      </c>
      <c r="B340" s="143" t="s">
        <v>40</v>
      </c>
      <c r="C340" s="143" t="s">
        <v>41</v>
      </c>
      <c r="D340" s="244" t="s">
        <v>94</v>
      </c>
      <c r="E340" s="143" t="s">
        <v>95</v>
      </c>
      <c r="F340" s="143"/>
      <c r="G340" s="143" t="s">
        <v>96</v>
      </c>
      <c r="H340" s="143" t="s">
        <v>64</v>
      </c>
      <c r="I340" s="144" t="s">
        <v>65</v>
      </c>
      <c r="J340" s="143"/>
      <c r="K340" s="143" t="s">
        <v>66</v>
      </c>
      <c r="L340" s="244">
        <v>12</v>
      </c>
      <c r="M340" s="143">
        <v>0</v>
      </c>
      <c r="N340" s="245">
        <v>12</v>
      </c>
      <c r="O340" s="143">
        <v>0</v>
      </c>
      <c r="P340" s="143">
        <v>12</v>
      </c>
      <c r="Q340" s="143"/>
      <c r="R340" s="143">
        <v>12</v>
      </c>
      <c r="S340" s="143"/>
      <c r="T340" s="143"/>
      <c r="U340" s="143"/>
      <c r="V340" s="152"/>
      <c r="W340" s="152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</row>
    <row r="341" spans="1:36" s="225" customFormat="1" x14ac:dyDescent="0.25">
      <c r="A341" s="143">
        <v>1.1200000000000001</v>
      </c>
      <c r="B341" s="5" t="s">
        <v>40</v>
      </c>
      <c r="C341" s="5" t="s">
        <v>41</v>
      </c>
      <c r="D341" s="167" t="s">
        <v>1298</v>
      </c>
      <c r="E341" s="5" t="s">
        <v>2211</v>
      </c>
      <c r="F341" s="5" t="s">
        <v>1300</v>
      </c>
      <c r="G341" s="5" t="s">
        <v>1301</v>
      </c>
      <c r="H341" s="5" t="s">
        <v>714</v>
      </c>
      <c r="I341" s="144" t="s">
        <v>65</v>
      </c>
      <c r="J341" s="5"/>
      <c r="K341" s="5" t="s">
        <v>66</v>
      </c>
      <c r="L341" s="167">
        <v>8</v>
      </c>
      <c r="M341" s="5">
        <v>0</v>
      </c>
      <c r="N341" s="124">
        <v>8</v>
      </c>
      <c r="O341" s="5">
        <v>0</v>
      </c>
      <c r="P341" s="5">
        <v>8</v>
      </c>
      <c r="Q341" s="5"/>
      <c r="R341" s="5"/>
      <c r="S341" s="5"/>
      <c r="T341" s="5"/>
      <c r="U341" s="5">
        <v>8</v>
      </c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s="225" customFormat="1" x14ac:dyDescent="0.25">
      <c r="A342" s="143">
        <v>1.1200000000000001</v>
      </c>
      <c r="B342" s="5" t="s">
        <v>40</v>
      </c>
      <c r="C342" s="5" t="s">
        <v>41</v>
      </c>
      <c r="D342" s="167" t="s">
        <v>1298</v>
      </c>
      <c r="E342" s="5" t="s">
        <v>1299</v>
      </c>
      <c r="F342" s="5" t="s">
        <v>1300</v>
      </c>
      <c r="G342" s="5" t="s">
        <v>1301</v>
      </c>
      <c r="H342" s="5" t="s">
        <v>714</v>
      </c>
      <c r="I342" s="144" t="s">
        <v>65</v>
      </c>
      <c r="J342" s="5"/>
      <c r="K342" s="5" t="s">
        <v>66</v>
      </c>
      <c r="L342" s="167">
        <v>8</v>
      </c>
      <c r="M342" s="5">
        <v>4</v>
      </c>
      <c r="N342" s="124">
        <v>4</v>
      </c>
      <c r="O342" s="5">
        <v>0</v>
      </c>
      <c r="P342" s="5">
        <v>4</v>
      </c>
      <c r="Q342" s="5"/>
      <c r="R342" s="5"/>
      <c r="S342" s="5"/>
      <c r="T342" s="5">
        <v>-4</v>
      </c>
      <c r="U342" s="5">
        <v>8</v>
      </c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s="225" customFormat="1" x14ac:dyDescent="0.25">
      <c r="A343" s="143">
        <v>1.1200000000000001</v>
      </c>
      <c r="B343" s="5" t="s">
        <v>40</v>
      </c>
      <c r="C343" s="5" t="s">
        <v>41</v>
      </c>
      <c r="D343" s="167" t="s">
        <v>115</v>
      </c>
      <c r="E343" s="5" t="s">
        <v>116</v>
      </c>
      <c r="F343" s="5"/>
      <c r="G343" s="5" t="s">
        <v>117</v>
      </c>
      <c r="H343" s="5" t="s">
        <v>64</v>
      </c>
      <c r="I343" s="144" t="s">
        <v>65</v>
      </c>
      <c r="J343" s="5"/>
      <c r="K343" s="5" t="s">
        <v>66</v>
      </c>
      <c r="L343" s="167">
        <v>6</v>
      </c>
      <c r="M343" s="5">
        <v>0</v>
      </c>
      <c r="N343" s="124">
        <v>6</v>
      </c>
      <c r="O343" s="5">
        <v>0</v>
      </c>
      <c r="P343" s="5">
        <v>6</v>
      </c>
      <c r="Q343" s="5"/>
      <c r="R343" s="5"/>
      <c r="S343" s="5"/>
      <c r="T343" s="5">
        <v>6</v>
      </c>
      <c r="U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s="225" customFormat="1" x14ac:dyDescent="0.25">
      <c r="A344" s="143">
        <v>1.1200000000000001</v>
      </c>
      <c r="B344" s="5" t="s">
        <v>44</v>
      </c>
      <c r="C344" s="5" t="s">
        <v>41</v>
      </c>
      <c r="D344" s="167" t="s">
        <v>915</v>
      </c>
      <c r="E344" s="5" t="s">
        <v>916</v>
      </c>
      <c r="F344" s="5"/>
      <c r="G344" s="5" t="s">
        <v>914</v>
      </c>
      <c r="H344" s="5" t="s">
        <v>257</v>
      </c>
      <c r="I344" s="144" t="s">
        <v>65</v>
      </c>
      <c r="J344" s="5"/>
      <c r="K344" s="5" t="s">
        <v>66</v>
      </c>
      <c r="L344" s="167">
        <v>11</v>
      </c>
      <c r="M344" s="5">
        <v>0</v>
      </c>
      <c r="N344" s="124">
        <v>11</v>
      </c>
      <c r="O344" s="5">
        <v>0</v>
      </c>
      <c r="P344" s="5">
        <v>11</v>
      </c>
      <c r="Q344" s="5"/>
      <c r="R344" s="5"/>
      <c r="S344" s="5"/>
      <c r="T344" s="5"/>
      <c r="U344" s="5">
        <v>11</v>
      </c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s="225" customFormat="1" x14ac:dyDescent="0.25">
      <c r="A345" s="143">
        <v>1.1200000000000001</v>
      </c>
      <c r="B345" s="5" t="s">
        <v>40</v>
      </c>
      <c r="C345" s="5" t="s">
        <v>41</v>
      </c>
      <c r="D345" s="167" t="s">
        <v>572</v>
      </c>
      <c r="E345" s="5" t="s">
        <v>573</v>
      </c>
      <c r="F345" s="5"/>
      <c r="G345" s="5" t="s">
        <v>574</v>
      </c>
      <c r="H345" s="5" t="s">
        <v>550</v>
      </c>
      <c r="I345" s="144" t="s">
        <v>65</v>
      </c>
      <c r="J345" s="5"/>
      <c r="K345" s="5" t="s">
        <v>496</v>
      </c>
      <c r="L345" s="167">
        <v>10</v>
      </c>
      <c r="M345" s="5">
        <v>2</v>
      </c>
      <c r="N345" s="124">
        <v>8</v>
      </c>
      <c r="O345" s="5">
        <v>0</v>
      </c>
      <c r="P345" s="5">
        <v>10</v>
      </c>
      <c r="Q345" s="5"/>
      <c r="R345" s="5"/>
      <c r="S345" s="5">
        <v>10</v>
      </c>
      <c r="T345" s="5"/>
      <c r="U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s="225" customFormat="1" x14ac:dyDescent="0.25">
      <c r="A346" s="143">
        <v>1.1200000000000001</v>
      </c>
      <c r="B346" s="5" t="s">
        <v>40</v>
      </c>
      <c r="C346" s="5" t="s">
        <v>41</v>
      </c>
      <c r="D346" s="167" t="s">
        <v>1342</v>
      </c>
      <c r="E346" s="5" t="s">
        <v>2290</v>
      </c>
      <c r="F346" s="5"/>
      <c r="G346" s="5" t="s">
        <v>1343</v>
      </c>
      <c r="H346" s="5" t="s">
        <v>762</v>
      </c>
      <c r="I346" s="144" t="s">
        <v>65</v>
      </c>
      <c r="J346" s="5"/>
      <c r="K346" s="5" t="s">
        <v>183</v>
      </c>
      <c r="L346" s="167">
        <v>7</v>
      </c>
      <c r="M346" s="5">
        <v>0</v>
      </c>
      <c r="N346" s="124">
        <v>7</v>
      </c>
      <c r="O346" s="5">
        <v>0</v>
      </c>
      <c r="P346" s="5">
        <v>7</v>
      </c>
      <c r="Q346" s="5"/>
      <c r="R346" s="5"/>
      <c r="S346" s="5"/>
      <c r="T346" s="5"/>
      <c r="U346" s="5">
        <v>7</v>
      </c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s="225" customFormat="1" x14ac:dyDescent="0.25">
      <c r="A347" s="143">
        <v>1.1200000000000001</v>
      </c>
      <c r="B347" s="5" t="s">
        <v>40</v>
      </c>
      <c r="C347" s="5" t="s">
        <v>41</v>
      </c>
      <c r="D347" s="167" t="s">
        <v>639</v>
      </c>
      <c r="E347" s="5" t="s">
        <v>640</v>
      </c>
      <c r="F347" s="5"/>
      <c r="G347" s="5" t="s">
        <v>641</v>
      </c>
      <c r="H347" s="5" t="s">
        <v>593</v>
      </c>
      <c r="I347" s="144" t="s">
        <v>65</v>
      </c>
      <c r="J347" s="5"/>
      <c r="K347" s="5" t="s">
        <v>522</v>
      </c>
      <c r="L347" s="167">
        <v>8</v>
      </c>
      <c r="M347" s="5">
        <v>0</v>
      </c>
      <c r="N347" s="124">
        <v>8</v>
      </c>
      <c r="O347" s="5">
        <v>0</v>
      </c>
      <c r="P347" s="5">
        <v>8</v>
      </c>
      <c r="Q347" s="5"/>
      <c r="R347" s="5">
        <v>8</v>
      </c>
      <c r="S347" s="5"/>
      <c r="T347" s="5"/>
      <c r="U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s="225" customFormat="1" x14ac:dyDescent="0.25">
      <c r="A348" s="143">
        <v>1.1200000000000001</v>
      </c>
      <c r="B348" s="143" t="s">
        <v>40</v>
      </c>
      <c r="C348" s="143" t="s">
        <v>41</v>
      </c>
      <c r="D348" s="244" t="s">
        <v>705</v>
      </c>
      <c r="E348" s="143" t="s">
        <v>706</v>
      </c>
      <c r="F348" s="143" t="s">
        <v>42</v>
      </c>
      <c r="G348" s="143" t="s">
        <v>707</v>
      </c>
      <c r="H348" s="143" t="s">
        <v>704</v>
      </c>
      <c r="I348" s="144" t="s">
        <v>65</v>
      </c>
      <c r="J348" s="143"/>
      <c r="K348" s="143" t="s">
        <v>183</v>
      </c>
      <c r="L348" s="244">
        <v>35</v>
      </c>
      <c r="M348" s="143">
        <v>0</v>
      </c>
      <c r="N348" s="245">
        <v>35</v>
      </c>
      <c r="O348" s="143">
        <v>0</v>
      </c>
      <c r="P348" s="143">
        <v>35</v>
      </c>
      <c r="Q348" s="143">
        <v>0</v>
      </c>
      <c r="R348" s="143">
        <v>6</v>
      </c>
      <c r="S348" s="143">
        <v>29</v>
      </c>
      <c r="T348" s="143"/>
      <c r="U348" s="143"/>
      <c r="V348" s="152"/>
      <c r="W348" s="152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</row>
    <row r="349" spans="1:36" s="225" customFormat="1" x14ac:dyDescent="0.25">
      <c r="A349" s="143">
        <v>1.22</v>
      </c>
      <c r="B349" s="5" t="s">
        <v>48</v>
      </c>
      <c r="C349" s="5" t="s">
        <v>41</v>
      </c>
      <c r="D349" s="167" t="s">
        <v>900</v>
      </c>
      <c r="E349" s="5" t="s">
        <v>901</v>
      </c>
      <c r="F349" s="5"/>
      <c r="G349" s="5" t="s">
        <v>902</v>
      </c>
      <c r="H349" s="5" t="s">
        <v>257</v>
      </c>
      <c r="I349" s="144" t="s">
        <v>65</v>
      </c>
      <c r="J349" s="5"/>
      <c r="K349" s="5" t="s">
        <v>66</v>
      </c>
      <c r="L349" s="167">
        <v>6</v>
      </c>
      <c r="M349" s="5">
        <v>1</v>
      </c>
      <c r="N349" s="124">
        <v>5</v>
      </c>
      <c r="O349" s="5">
        <v>6</v>
      </c>
      <c r="P349" s="5">
        <v>5</v>
      </c>
      <c r="Q349" s="5">
        <v>0</v>
      </c>
      <c r="R349" s="5">
        <v>-1</v>
      </c>
      <c r="S349" s="5"/>
      <c r="T349" s="5"/>
      <c r="U349" s="5"/>
      <c r="V349" s="225">
        <v>6</v>
      </c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s="225" customFormat="1" x14ac:dyDescent="0.25">
      <c r="A350" s="143">
        <v>1.1200000000000001</v>
      </c>
      <c r="B350" s="5" t="s">
        <v>40</v>
      </c>
      <c r="C350" s="5" t="s">
        <v>41</v>
      </c>
      <c r="D350" s="167" t="s">
        <v>2436</v>
      </c>
      <c r="E350" s="5" t="s">
        <v>2313</v>
      </c>
      <c r="F350" s="5"/>
      <c r="G350" s="5" t="s">
        <v>2314</v>
      </c>
      <c r="H350" s="5" t="s">
        <v>714</v>
      </c>
      <c r="I350" s="144" t="s">
        <v>65</v>
      </c>
      <c r="J350" s="5"/>
      <c r="K350" s="5" t="s">
        <v>66</v>
      </c>
      <c r="L350" s="167">
        <v>8</v>
      </c>
      <c r="M350" s="5">
        <v>0</v>
      </c>
      <c r="N350" s="124">
        <v>8</v>
      </c>
      <c r="O350" s="5">
        <v>0</v>
      </c>
      <c r="P350" s="5">
        <v>8</v>
      </c>
      <c r="Q350" s="5"/>
      <c r="R350" s="5"/>
      <c r="S350" s="5"/>
      <c r="T350" s="5"/>
      <c r="U350" s="5">
        <v>8</v>
      </c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s="225" customFormat="1" x14ac:dyDescent="0.25">
      <c r="A351" s="143">
        <v>1.1200000000000001</v>
      </c>
      <c r="B351" s="5" t="s">
        <v>40</v>
      </c>
      <c r="C351" s="5" t="s">
        <v>41</v>
      </c>
      <c r="D351" s="167" t="s">
        <v>642</v>
      </c>
      <c r="E351" s="5" t="s">
        <v>643</v>
      </c>
      <c r="F351" s="5"/>
      <c r="G351" s="5" t="s">
        <v>644</v>
      </c>
      <c r="H351" s="5" t="s">
        <v>593</v>
      </c>
      <c r="I351" s="144" t="s">
        <v>65</v>
      </c>
      <c r="J351" s="5"/>
      <c r="K351" s="5" t="s">
        <v>522</v>
      </c>
      <c r="L351" s="167">
        <v>12</v>
      </c>
      <c r="M351" s="5">
        <v>1</v>
      </c>
      <c r="N351" s="124">
        <v>11</v>
      </c>
      <c r="O351" s="5">
        <v>0</v>
      </c>
      <c r="P351" s="5">
        <v>11</v>
      </c>
      <c r="Q351" s="5"/>
      <c r="R351" s="5"/>
      <c r="S351" s="5">
        <v>11</v>
      </c>
      <c r="T351" s="5"/>
      <c r="U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s="225" customFormat="1" x14ac:dyDescent="0.25">
      <c r="A352" s="143">
        <v>1.1200000000000001</v>
      </c>
      <c r="B352" s="143" t="s">
        <v>40</v>
      </c>
      <c r="C352" s="143" t="s">
        <v>41</v>
      </c>
      <c r="D352" s="244" t="s">
        <v>861</v>
      </c>
      <c r="E352" s="143" t="s">
        <v>862</v>
      </c>
      <c r="F352" s="143" t="s">
        <v>42</v>
      </c>
      <c r="G352" s="143" t="s">
        <v>863</v>
      </c>
      <c r="H352" s="143" t="s">
        <v>857</v>
      </c>
      <c r="I352" s="144" t="s">
        <v>65</v>
      </c>
      <c r="J352" s="143"/>
      <c r="K352" s="143" t="s">
        <v>496</v>
      </c>
      <c r="L352" s="244">
        <v>35</v>
      </c>
      <c r="M352" s="143">
        <v>0</v>
      </c>
      <c r="N352" s="245">
        <v>35</v>
      </c>
      <c r="O352" s="143">
        <v>0</v>
      </c>
      <c r="P352" s="143">
        <v>35</v>
      </c>
      <c r="Q352" s="143">
        <v>0</v>
      </c>
      <c r="R352" s="143">
        <v>5</v>
      </c>
      <c r="S352" s="143">
        <v>25</v>
      </c>
      <c r="T352" s="143">
        <v>5</v>
      </c>
      <c r="U352" s="143"/>
      <c r="V352" s="152"/>
      <c r="W352" s="152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</row>
    <row r="353" spans="1:36" s="225" customFormat="1" x14ac:dyDescent="0.25">
      <c r="A353" s="143">
        <v>1.1200000000000001</v>
      </c>
      <c r="B353" s="5" t="s">
        <v>40</v>
      </c>
      <c r="C353" s="5" t="s">
        <v>41</v>
      </c>
      <c r="D353" s="167" t="s">
        <v>1007</v>
      </c>
      <c r="E353" s="5" t="s">
        <v>2442</v>
      </c>
      <c r="F353" s="5"/>
      <c r="G353" s="5" t="s">
        <v>1008</v>
      </c>
      <c r="H353" s="5" t="s">
        <v>694</v>
      </c>
      <c r="I353" s="144" t="s">
        <v>65</v>
      </c>
      <c r="J353" s="5"/>
      <c r="K353" s="5" t="s">
        <v>183</v>
      </c>
      <c r="L353" s="167">
        <v>32</v>
      </c>
      <c r="M353" s="5">
        <v>0</v>
      </c>
      <c r="N353" s="124">
        <v>32</v>
      </c>
      <c r="O353" s="5">
        <v>0</v>
      </c>
      <c r="P353" s="5">
        <v>32</v>
      </c>
      <c r="Q353" s="5"/>
      <c r="R353" s="5"/>
      <c r="S353" s="5"/>
      <c r="T353" s="5">
        <v>12</v>
      </c>
      <c r="U353" s="5">
        <v>20</v>
      </c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s="225" customFormat="1" x14ac:dyDescent="0.25">
      <c r="A354" s="143">
        <v>1.1200000000000001</v>
      </c>
      <c r="B354" s="5" t="s">
        <v>40</v>
      </c>
      <c r="C354" s="5" t="s">
        <v>41</v>
      </c>
      <c r="D354" s="167" t="s">
        <v>347</v>
      </c>
      <c r="E354" s="5" t="s">
        <v>348</v>
      </c>
      <c r="F354" s="5" t="s">
        <v>42</v>
      </c>
      <c r="G354" s="5" t="s">
        <v>349</v>
      </c>
      <c r="H354" s="5" t="s">
        <v>257</v>
      </c>
      <c r="I354" s="144" t="s">
        <v>65</v>
      </c>
      <c r="J354" s="5"/>
      <c r="K354" s="5" t="s">
        <v>66</v>
      </c>
      <c r="L354" s="167">
        <v>60</v>
      </c>
      <c r="M354" s="5">
        <v>0</v>
      </c>
      <c r="N354" s="124">
        <v>60</v>
      </c>
      <c r="O354" s="5">
        <v>0</v>
      </c>
      <c r="P354" s="5">
        <v>60</v>
      </c>
      <c r="Q354" s="5"/>
      <c r="R354" s="5"/>
      <c r="S354" s="5">
        <v>35</v>
      </c>
      <c r="T354" s="5">
        <v>25</v>
      </c>
      <c r="U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s="225" customFormat="1" x14ac:dyDescent="0.25">
      <c r="A355" s="143">
        <v>1.1200000000000001</v>
      </c>
      <c r="B355" s="5" t="s">
        <v>40</v>
      </c>
      <c r="C355" s="5" t="s">
        <v>41</v>
      </c>
      <c r="D355" s="167" t="s">
        <v>471</v>
      </c>
      <c r="E355" s="5" t="s">
        <v>472</v>
      </c>
      <c r="F355" s="5"/>
      <c r="G355" s="5" t="s">
        <v>473</v>
      </c>
      <c r="H355" s="5" t="s">
        <v>378</v>
      </c>
      <c r="I355" s="144" t="s">
        <v>65</v>
      </c>
      <c r="J355" s="5"/>
      <c r="K355" s="5" t="s">
        <v>66</v>
      </c>
      <c r="L355" s="167">
        <v>8</v>
      </c>
      <c r="M355" s="5">
        <v>3</v>
      </c>
      <c r="N355" s="124">
        <v>5</v>
      </c>
      <c r="O355" s="5">
        <v>0</v>
      </c>
      <c r="P355" s="5">
        <v>2</v>
      </c>
      <c r="Q355" s="5">
        <v>-1</v>
      </c>
      <c r="R355" s="5">
        <v>-2</v>
      </c>
      <c r="S355" s="5">
        <v>5</v>
      </c>
      <c r="T355" s="5"/>
      <c r="U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s="225" customFormat="1" x14ac:dyDescent="0.25">
      <c r="A356" s="143">
        <v>1.1200000000000001</v>
      </c>
      <c r="B356" s="5" t="s">
        <v>40</v>
      </c>
      <c r="C356" s="5" t="s">
        <v>41</v>
      </c>
      <c r="D356" s="167" t="s">
        <v>698</v>
      </c>
      <c r="E356" s="5" t="s">
        <v>699</v>
      </c>
      <c r="F356" s="5" t="s">
        <v>42</v>
      </c>
      <c r="G356" s="5" t="s">
        <v>700</v>
      </c>
      <c r="H356" s="5" t="s">
        <v>694</v>
      </c>
      <c r="I356" s="144" t="s">
        <v>65</v>
      </c>
      <c r="J356" s="5"/>
      <c r="K356" s="5" t="s">
        <v>183</v>
      </c>
      <c r="L356" s="167">
        <v>17</v>
      </c>
      <c r="M356" s="5">
        <v>0</v>
      </c>
      <c r="N356" s="124">
        <v>17</v>
      </c>
      <c r="O356" s="5">
        <v>0</v>
      </c>
      <c r="P356" s="5">
        <v>17</v>
      </c>
      <c r="Q356" s="5"/>
      <c r="R356" s="5">
        <v>17</v>
      </c>
      <c r="S356" s="5"/>
      <c r="T356" s="5"/>
      <c r="U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s="225" customFormat="1" x14ac:dyDescent="0.25">
      <c r="A357" s="143">
        <v>1.1200000000000001</v>
      </c>
      <c r="B357" s="5" t="s">
        <v>40</v>
      </c>
      <c r="C357" s="5" t="s">
        <v>41</v>
      </c>
      <c r="D357" s="167" t="s">
        <v>842</v>
      </c>
      <c r="E357" s="5" t="s">
        <v>843</v>
      </c>
      <c r="F357" s="5"/>
      <c r="G357" s="5" t="s">
        <v>844</v>
      </c>
      <c r="H357" s="5" t="s">
        <v>832</v>
      </c>
      <c r="I357" s="144" t="s">
        <v>65</v>
      </c>
      <c r="J357" s="5"/>
      <c r="K357" s="5" t="s">
        <v>522</v>
      </c>
      <c r="L357" s="167">
        <v>13</v>
      </c>
      <c r="M357" s="5">
        <v>0</v>
      </c>
      <c r="N357" s="124">
        <v>13</v>
      </c>
      <c r="O357" s="5">
        <v>0</v>
      </c>
      <c r="P357" s="5">
        <v>13</v>
      </c>
      <c r="Q357" s="5"/>
      <c r="R357" s="5"/>
      <c r="S357" s="5">
        <v>13</v>
      </c>
      <c r="T357" s="5"/>
      <c r="U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s="225" customFormat="1" x14ac:dyDescent="0.25">
      <c r="A358" s="143">
        <v>1.21</v>
      </c>
      <c r="B358" s="5" t="s">
        <v>48</v>
      </c>
      <c r="C358" s="5" t="s">
        <v>41</v>
      </c>
      <c r="D358" s="167" t="s">
        <v>2484</v>
      </c>
      <c r="E358" s="5" t="s">
        <v>2557</v>
      </c>
      <c r="F358" s="5"/>
      <c r="G358" s="5" t="s">
        <v>2631</v>
      </c>
      <c r="H358" s="5" t="s">
        <v>378</v>
      </c>
      <c r="I358" s="144" t="s">
        <v>65</v>
      </c>
      <c r="J358" s="5"/>
      <c r="K358" s="5" t="s">
        <v>66</v>
      </c>
      <c r="L358" s="167">
        <v>1</v>
      </c>
      <c r="M358" s="5">
        <v>0</v>
      </c>
      <c r="N358" s="124">
        <v>1</v>
      </c>
      <c r="O358" s="5">
        <v>1</v>
      </c>
      <c r="P358" s="5">
        <v>1</v>
      </c>
      <c r="Q358" s="5"/>
      <c r="R358" s="5"/>
      <c r="S358" s="5"/>
      <c r="T358" s="5"/>
      <c r="U358" s="5"/>
      <c r="W358" s="225">
        <v>1</v>
      </c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s="225" customFormat="1" x14ac:dyDescent="0.25">
      <c r="A359" s="143">
        <v>1.21</v>
      </c>
      <c r="B359" s="5" t="s">
        <v>48</v>
      </c>
      <c r="C359" s="5" t="s">
        <v>41</v>
      </c>
      <c r="D359" s="167" t="s">
        <v>964</v>
      </c>
      <c r="E359" s="5" t="s">
        <v>965</v>
      </c>
      <c r="F359" s="5"/>
      <c r="G359" s="5" t="s">
        <v>966</v>
      </c>
      <c r="H359" s="5" t="s">
        <v>550</v>
      </c>
      <c r="I359" s="144" t="s">
        <v>65</v>
      </c>
      <c r="J359" s="5"/>
      <c r="K359" s="5" t="s">
        <v>496</v>
      </c>
      <c r="L359" s="167">
        <v>3</v>
      </c>
      <c r="M359" s="5">
        <v>1</v>
      </c>
      <c r="N359" s="124">
        <v>2</v>
      </c>
      <c r="O359" s="5">
        <v>3</v>
      </c>
      <c r="P359" s="5">
        <v>2</v>
      </c>
      <c r="Q359" s="5"/>
      <c r="R359" s="5"/>
      <c r="S359" s="5"/>
      <c r="T359" s="5"/>
      <c r="U359" s="5"/>
      <c r="V359" s="225">
        <v>2</v>
      </c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s="225" customFormat="1" x14ac:dyDescent="0.25">
      <c r="A360" s="143">
        <v>1.21</v>
      </c>
      <c r="B360" s="5" t="s">
        <v>48</v>
      </c>
      <c r="C360" s="5" t="s">
        <v>41</v>
      </c>
      <c r="D360" s="167" t="s">
        <v>2501</v>
      </c>
      <c r="E360" s="5" t="s">
        <v>2575</v>
      </c>
      <c r="F360" s="5"/>
      <c r="G360" s="5" t="s">
        <v>2648</v>
      </c>
      <c r="H360" s="5" t="s">
        <v>714</v>
      </c>
      <c r="I360" s="144" t="s">
        <v>65</v>
      </c>
      <c r="J360" s="5"/>
      <c r="K360" s="5" t="s">
        <v>66</v>
      </c>
      <c r="L360" s="167">
        <v>1</v>
      </c>
      <c r="M360" s="5">
        <v>0</v>
      </c>
      <c r="N360" s="124">
        <v>1</v>
      </c>
      <c r="O360" s="5">
        <v>1</v>
      </c>
      <c r="P360" s="5">
        <v>1</v>
      </c>
      <c r="Q360" s="5"/>
      <c r="R360" s="5"/>
      <c r="S360" s="5"/>
      <c r="T360" s="5"/>
      <c r="U360" s="5"/>
      <c r="W360" s="225">
        <v>1</v>
      </c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s="225" customFormat="1" x14ac:dyDescent="0.25">
      <c r="A361" s="143">
        <v>1.21</v>
      </c>
      <c r="B361" s="5" t="s">
        <v>48</v>
      </c>
      <c r="C361" s="5" t="s">
        <v>41</v>
      </c>
      <c r="D361" s="167" t="s">
        <v>2491</v>
      </c>
      <c r="E361" s="5" t="s">
        <v>2565</v>
      </c>
      <c r="F361" s="5"/>
      <c r="G361" s="5" t="s">
        <v>2638</v>
      </c>
      <c r="H361" s="5" t="s">
        <v>593</v>
      </c>
      <c r="I361" s="144" t="s">
        <v>65</v>
      </c>
      <c r="J361" s="5"/>
      <c r="K361" s="5" t="s">
        <v>522</v>
      </c>
      <c r="L361" s="167">
        <v>2</v>
      </c>
      <c r="M361" s="5">
        <v>1</v>
      </c>
      <c r="N361" s="124">
        <v>1</v>
      </c>
      <c r="O361" s="5">
        <v>2</v>
      </c>
      <c r="P361" s="5">
        <v>1</v>
      </c>
      <c r="Q361" s="5"/>
      <c r="R361" s="5"/>
      <c r="S361" s="5"/>
      <c r="T361" s="5"/>
      <c r="U361" s="5"/>
      <c r="W361" s="225">
        <v>1</v>
      </c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s="225" customFormat="1" x14ac:dyDescent="0.25">
      <c r="A362" s="143">
        <v>1.21</v>
      </c>
      <c r="B362" s="5" t="s">
        <v>48</v>
      </c>
      <c r="C362" s="5" t="s">
        <v>41</v>
      </c>
      <c r="D362" s="167" t="s">
        <v>949</v>
      </c>
      <c r="E362" s="5" t="s">
        <v>950</v>
      </c>
      <c r="F362" s="5"/>
      <c r="G362" s="5" t="s">
        <v>951</v>
      </c>
      <c r="H362" s="5" t="s">
        <v>378</v>
      </c>
      <c r="I362" s="144" t="s">
        <v>65</v>
      </c>
      <c r="J362" s="5"/>
      <c r="K362" s="5" t="s">
        <v>66</v>
      </c>
      <c r="L362" s="167">
        <v>1</v>
      </c>
      <c r="M362" s="5">
        <v>0</v>
      </c>
      <c r="N362" s="124">
        <v>1</v>
      </c>
      <c r="O362" s="5">
        <v>1</v>
      </c>
      <c r="P362" s="5">
        <v>1</v>
      </c>
      <c r="Q362" s="5"/>
      <c r="R362" s="5"/>
      <c r="S362" s="5"/>
      <c r="T362" s="5"/>
      <c r="U362" s="5"/>
      <c r="V362" s="225">
        <v>1</v>
      </c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s="225" customFormat="1" x14ac:dyDescent="0.25">
      <c r="A363" s="143">
        <v>1.21</v>
      </c>
      <c r="B363" s="5" t="s">
        <v>48</v>
      </c>
      <c r="C363" s="5" t="s">
        <v>41</v>
      </c>
      <c r="D363" s="167" t="s">
        <v>1128</v>
      </c>
      <c r="E363" s="5" t="s">
        <v>1129</v>
      </c>
      <c r="F363" s="5"/>
      <c r="G363" s="5" t="s">
        <v>1130</v>
      </c>
      <c r="H363" s="5" t="s">
        <v>238</v>
      </c>
      <c r="I363" s="144" t="s">
        <v>65</v>
      </c>
      <c r="J363" s="5"/>
      <c r="K363" s="5" t="s">
        <v>126</v>
      </c>
      <c r="L363" s="167">
        <v>1</v>
      </c>
      <c r="M363" s="5">
        <v>0</v>
      </c>
      <c r="N363" s="124">
        <v>1</v>
      </c>
      <c r="O363" s="5">
        <v>1</v>
      </c>
      <c r="P363" s="5">
        <v>1</v>
      </c>
      <c r="Q363" s="5"/>
      <c r="R363" s="5"/>
      <c r="S363" s="5"/>
      <c r="T363" s="5"/>
      <c r="U363" s="5"/>
      <c r="V363" s="225">
        <v>1</v>
      </c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s="225" customFormat="1" x14ac:dyDescent="0.25">
      <c r="A364" s="143">
        <v>1.21</v>
      </c>
      <c r="B364" s="5" t="s">
        <v>48</v>
      </c>
      <c r="C364" s="5" t="s">
        <v>41</v>
      </c>
      <c r="D364" s="167" t="s">
        <v>1137</v>
      </c>
      <c r="E364" s="5" t="s">
        <v>1138</v>
      </c>
      <c r="F364" s="5"/>
      <c r="G364" s="5" t="s">
        <v>1139</v>
      </c>
      <c r="H364" s="5" t="s">
        <v>257</v>
      </c>
      <c r="I364" s="144" t="s">
        <v>65</v>
      </c>
      <c r="J364" s="5"/>
      <c r="K364" s="5" t="s">
        <v>66</v>
      </c>
      <c r="L364" s="167">
        <v>1</v>
      </c>
      <c r="M364" s="5">
        <v>1</v>
      </c>
      <c r="N364" s="124">
        <v>0</v>
      </c>
      <c r="O364" s="5">
        <v>1</v>
      </c>
      <c r="P364" s="5">
        <v>0</v>
      </c>
      <c r="Q364" s="5"/>
      <c r="R364" s="5"/>
      <c r="S364" s="5"/>
      <c r="T364" s="5"/>
      <c r="U364" s="5"/>
      <c r="V364" s="225">
        <v>0</v>
      </c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s="225" customFormat="1" x14ac:dyDescent="0.25">
      <c r="A365" s="143">
        <v>1.21</v>
      </c>
      <c r="B365" s="5" t="s">
        <v>48</v>
      </c>
      <c r="C365" s="5" t="s">
        <v>41</v>
      </c>
      <c r="D365" s="167" t="s">
        <v>1092</v>
      </c>
      <c r="E365" s="5" t="s">
        <v>1093</v>
      </c>
      <c r="F365" s="5"/>
      <c r="G365" s="5" t="s">
        <v>1094</v>
      </c>
      <c r="H365" s="5" t="s">
        <v>187</v>
      </c>
      <c r="I365" s="144" t="s">
        <v>65</v>
      </c>
      <c r="J365" s="5"/>
      <c r="K365" s="5" t="s">
        <v>126</v>
      </c>
      <c r="L365" s="167">
        <v>1</v>
      </c>
      <c r="M365" s="5">
        <v>1</v>
      </c>
      <c r="N365" s="124">
        <v>0</v>
      </c>
      <c r="O365" s="5">
        <v>1</v>
      </c>
      <c r="P365" s="5">
        <v>0</v>
      </c>
      <c r="Q365" s="5"/>
      <c r="R365" s="5"/>
      <c r="S365" s="5"/>
      <c r="T365" s="5"/>
      <c r="U365" s="5"/>
      <c r="V365" s="225">
        <v>0</v>
      </c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s="225" customFormat="1" x14ac:dyDescent="0.25">
      <c r="A366" s="143">
        <v>1.21</v>
      </c>
      <c r="B366" s="5" t="s">
        <v>48</v>
      </c>
      <c r="C366" s="5" t="s">
        <v>41</v>
      </c>
      <c r="D366" s="167" t="s">
        <v>2506</v>
      </c>
      <c r="E366" s="5" t="s">
        <v>2581</v>
      </c>
      <c r="F366" s="5"/>
      <c r="G366" s="5" t="s">
        <v>2653</v>
      </c>
      <c r="H366" s="5" t="s">
        <v>762</v>
      </c>
      <c r="I366" s="144" t="s">
        <v>65</v>
      </c>
      <c r="J366" s="5"/>
      <c r="K366" s="5" t="s">
        <v>183</v>
      </c>
      <c r="L366" s="167">
        <v>2</v>
      </c>
      <c r="M366" s="5">
        <v>0</v>
      </c>
      <c r="N366" s="124">
        <v>2</v>
      </c>
      <c r="O366" s="5">
        <v>2</v>
      </c>
      <c r="P366" s="5">
        <v>2</v>
      </c>
      <c r="Q366" s="5"/>
      <c r="R366" s="5"/>
      <c r="S366" s="5"/>
      <c r="T366" s="5"/>
      <c r="U366" s="5"/>
      <c r="W366" s="225">
        <v>2</v>
      </c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s="152" customFormat="1" x14ac:dyDescent="0.25">
      <c r="A367" s="143">
        <v>1.21</v>
      </c>
      <c r="B367" s="5" t="s">
        <v>48</v>
      </c>
      <c r="C367" s="5" t="s">
        <v>41</v>
      </c>
      <c r="D367" s="167" t="s">
        <v>1110</v>
      </c>
      <c r="E367" s="5" t="s">
        <v>1111</v>
      </c>
      <c r="F367" s="5"/>
      <c r="G367" s="5" t="s">
        <v>1112</v>
      </c>
      <c r="H367" s="5" t="s">
        <v>187</v>
      </c>
      <c r="I367" s="144" t="s">
        <v>65</v>
      </c>
      <c r="J367" s="5"/>
      <c r="K367" s="5" t="s">
        <v>126</v>
      </c>
      <c r="L367" s="167">
        <v>1</v>
      </c>
      <c r="M367" s="5">
        <v>0</v>
      </c>
      <c r="N367" s="124">
        <v>1</v>
      </c>
      <c r="O367" s="5">
        <v>1</v>
      </c>
      <c r="P367" s="5">
        <v>1</v>
      </c>
      <c r="Q367" s="5"/>
      <c r="R367" s="5"/>
      <c r="S367" s="5"/>
      <c r="T367" s="5"/>
      <c r="U367" s="5"/>
      <c r="V367" s="225">
        <v>1</v>
      </c>
      <c r="W367" s="22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s="225" customFormat="1" x14ac:dyDescent="0.25">
      <c r="A368" s="143">
        <v>1.21</v>
      </c>
      <c r="B368" s="5" t="s">
        <v>48</v>
      </c>
      <c r="C368" s="5" t="s">
        <v>41</v>
      </c>
      <c r="D368" s="167" t="s">
        <v>1075</v>
      </c>
      <c r="E368" s="5" t="s">
        <v>1076</v>
      </c>
      <c r="F368" s="5"/>
      <c r="G368" s="5" t="s">
        <v>1077</v>
      </c>
      <c r="H368" s="5" t="s">
        <v>125</v>
      </c>
      <c r="I368" s="144" t="s">
        <v>65</v>
      </c>
      <c r="J368" s="5"/>
      <c r="K368" s="5" t="s">
        <v>126</v>
      </c>
      <c r="L368" s="167">
        <v>2</v>
      </c>
      <c r="M368" s="5">
        <v>1</v>
      </c>
      <c r="N368" s="124">
        <v>1</v>
      </c>
      <c r="O368" s="5">
        <v>1</v>
      </c>
      <c r="P368" s="5">
        <v>1</v>
      </c>
      <c r="Q368" s="5"/>
      <c r="R368" s="5"/>
      <c r="S368" s="5"/>
      <c r="T368" s="5"/>
      <c r="U368" s="5"/>
      <c r="V368" s="225">
        <v>1</v>
      </c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s="225" customFormat="1" x14ac:dyDescent="0.25">
      <c r="A369" s="143">
        <v>1.21</v>
      </c>
      <c r="B369" s="5" t="s">
        <v>48</v>
      </c>
      <c r="C369" s="5" t="s">
        <v>41</v>
      </c>
      <c r="D369" s="167" t="s">
        <v>906</v>
      </c>
      <c r="E369" s="5" t="s">
        <v>907</v>
      </c>
      <c r="F369" s="5"/>
      <c r="G369" s="5" t="s">
        <v>908</v>
      </c>
      <c r="H369" s="5" t="s">
        <v>257</v>
      </c>
      <c r="I369" s="144" t="s">
        <v>65</v>
      </c>
      <c r="J369" s="5"/>
      <c r="K369" s="5" t="s">
        <v>66</v>
      </c>
      <c r="L369" s="167">
        <v>1</v>
      </c>
      <c r="M369" s="5">
        <v>0</v>
      </c>
      <c r="N369" s="124">
        <v>1</v>
      </c>
      <c r="O369" s="5">
        <v>1</v>
      </c>
      <c r="P369" s="5">
        <v>1</v>
      </c>
      <c r="Q369" s="5"/>
      <c r="R369" s="5"/>
      <c r="S369" s="5"/>
      <c r="T369" s="5"/>
      <c r="U369" s="5"/>
      <c r="V369" s="225">
        <v>1</v>
      </c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s="225" customFormat="1" x14ac:dyDescent="0.25">
      <c r="A370" s="143">
        <v>1.21</v>
      </c>
      <c r="B370" s="5" t="s">
        <v>48</v>
      </c>
      <c r="C370" s="5" t="s">
        <v>41</v>
      </c>
      <c r="D370" s="167" t="s">
        <v>1098</v>
      </c>
      <c r="E370" s="5" t="s">
        <v>1099</v>
      </c>
      <c r="F370" s="5"/>
      <c r="G370" s="5" t="s">
        <v>1100</v>
      </c>
      <c r="H370" s="5" t="s">
        <v>187</v>
      </c>
      <c r="I370" s="144" t="s">
        <v>65</v>
      </c>
      <c r="J370" s="5"/>
      <c r="K370" s="5" t="s">
        <v>126</v>
      </c>
      <c r="L370" s="167">
        <v>1</v>
      </c>
      <c r="M370" s="5">
        <v>0</v>
      </c>
      <c r="N370" s="124">
        <v>1</v>
      </c>
      <c r="O370" s="5">
        <v>1</v>
      </c>
      <c r="P370" s="5">
        <v>1</v>
      </c>
      <c r="Q370" s="5"/>
      <c r="R370" s="5"/>
      <c r="S370" s="5"/>
      <c r="T370" s="5"/>
      <c r="U370" s="5"/>
      <c r="V370" s="225">
        <v>1</v>
      </c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s="225" customFormat="1" x14ac:dyDescent="0.25">
      <c r="A371" s="143">
        <v>1.21</v>
      </c>
      <c r="B371" s="5" t="s">
        <v>48</v>
      </c>
      <c r="C371" s="5" t="s">
        <v>41</v>
      </c>
      <c r="D371" s="167" t="s">
        <v>2467</v>
      </c>
      <c r="E371" s="5" t="s">
        <v>2540</v>
      </c>
      <c r="F371" s="5"/>
      <c r="G371" s="5" t="s">
        <v>2614</v>
      </c>
      <c r="H371" s="5" t="s">
        <v>257</v>
      </c>
      <c r="I371" s="144" t="s">
        <v>65</v>
      </c>
      <c r="J371" s="5"/>
      <c r="K371" s="5" t="s">
        <v>66</v>
      </c>
      <c r="L371" s="167">
        <v>4</v>
      </c>
      <c r="M371" s="5">
        <v>0</v>
      </c>
      <c r="N371" s="124">
        <v>4</v>
      </c>
      <c r="O371" s="5">
        <v>4</v>
      </c>
      <c r="P371" s="5">
        <v>4</v>
      </c>
      <c r="Q371" s="5"/>
      <c r="R371" s="5"/>
      <c r="S371" s="5"/>
      <c r="T371" s="5"/>
      <c r="U371" s="5"/>
      <c r="W371" s="225">
        <v>4</v>
      </c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s="225" customFormat="1" x14ac:dyDescent="0.25">
      <c r="A372" s="143">
        <v>1.21</v>
      </c>
      <c r="B372" s="5" t="s">
        <v>48</v>
      </c>
      <c r="C372" s="5" t="s">
        <v>41</v>
      </c>
      <c r="D372" s="167" t="s">
        <v>2476</v>
      </c>
      <c r="E372" s="5" t="s">
        <v>2549</v>
      </c>
      <c r="F372" s="5"/>
      <c r="G372" s="5" t="s">
        <v>2623</v>
      </c>
      <c r="H372" s="5" t="s">
        <v>378</v>
      </c>
      <c r="I372" s="144" t="s">
        <v>65</v>
      </c>
      <c r="J372" s="5"/>
      <c r="K372" s="5" t="s">
        <v>66</v>
      </c>
      <c r="L372" s="167">
        <v>4</v>
      </c>
      <c r="M372" s="5">
        <v>0</v>
      </c>
      <c r="N372" s="124">
        <v>4</v>
      </c>
      <c r="O372" s="5">
        <v>4</v>
      </c>
      <c r="P372" s="5">
        <v>4</v>
      </c>
      <c r="Q372" s="5"/>
      <c r="R372" s="5"/>
      <c r="S372" s="5"/>
      <c r="T372" s="5"/>
      <c r="U372" s="5"/>
      <c r="W372" s="225">
        <v>4</v>
      </c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s="225" customFormat="1" x14ac:dyDescent="0.25">
      <c r="A373" s="143">
        <v>1.21</v>
      </c>
      <c r="B373" s="5" t="s">
        <v>48</v>
      </c>
      <c r="C373" s="5" t="s">
        <v>41</v>
      </c>
      <c r="D373" s="167" t="s">
        <v>2513</v>
      </c>
      <c r="E373" s="5" t="s">
        <v>2589</v>
      </c>
      <c r="F373" s="5"/>
      <c r="G373" s="5" t="s">
        <v>2661</v>
      </c>
      <c r="H373" s="5" t="s">
        <v>704</v>
      </c>
      <c r="I373" s="144" t="s">
        <v>65</v>
      </c>
      <c r="J373" s="5"/>
      <c r="K373" s="5" t="s">
        <v>183</v>
      </c>
      <c r="L373" s="167">
        <v>1</v>
      </c>
      <c r="M373" s="5">
        <v>0</v>
      </c>
      <c r="N373" s="124">
        <v>1</v>
      </c>
      <c r="O373" s="5">
        <v>1</v>
      </c>
      <c r="P373" s="5">
        <v>1</v>
      </c>
      <c r="Q373" s="5"/>
      <c r="R373" s="5"/>
      <c r="S373" s="5"/>
      <c r="T373" s="5"/>
      <c r="U373" s="5"/>
      <c r="W373" s="225">
        <v>1</v>
      </c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s="225" customFormat="1" x14ac:dyDescent="0.25">
      <c r="A374" s="143">
        <v>1.21</v>
      </c>
      <c r="B374" s="5" t="s">
        <v>48</v>
      </c>
      <c r="C374" s="5" t="s">
        <v>41</v>
      </c>
      <c r="D374" s="167" t="s">
        <v>2469</v>
      </c>
      <c r="E374" s="5" t="s">
        <v>2542</v>
      </c>
      <c r="F374" s="5"/>
      <c r="G374" s="5" t="s">
        <v>2616</v>
      </c>
      <c r="H374" s="5" t="s">
        <v>257</v>
      </c>
      <c r="I374" s="144" t="s">
        <v>65</v>
      </c>
      <c r="J374" s="5"/>
      <c r="K374" s="5" t="s">
        <v>66</v>
      </c>
      <c r="L374" s="167">
        <v>1</v>
      </c>
      <c r="M374" s="5">
        <v>0</v>
      </c>
      <c r="N374" s="124">
        <v>1</v>
      </c>
      <c r="O374" s="5">
        <v>1</v>
      </c>
      <c r="P374" s="5">
        <v>1</v>
      </c>
      <c r="Q374" s="5"/>
      <c r="R374" s="5"/>
      <c r="S374" s="5"/>
      <c r="T374" s="5"/>
      <c r="U374" s="5"/>
      <c r="W374" s="225">
        <v>1</v>
      </c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s="225" customFormat="1" x14ac:dyDescent="0.25">
      <c r="A375" s="143">
        <v>1.21</v>
      </c>
      <c r="B375" s="5" t="s">
        <v>48</v>
      </c>
      <c r="C375" s="5" t="s">
        <v>41</v>
      </c>
      <c r="D375" s="167" t="s">
        <v>2485</v>
      </c>
      <c r="E375" s="5" t="s">
        <v>2558</v>
      </c>
      <c r="F375" s="5"/>
      <c r="G375" s="5" t="s">
        <v>2632</v>
      </c>
      <c r="H375" s="5" t="s">
        <v>378</v>
      </c>
      <c r="I375" s="144" t="s">
        <v>65</v>
      </c>
      <c r="J375" s="5"/>
      <c r="K375" s="5" t="s">
        <v>66</v>
      </c>
      <c r="L375" s="167">
        <v>2</v>
      </c>
      <c r="M375" s="5">
        <v>0</v>
      </c>
      <c r="N375" s="124">
        <v>2</v>
      </c>
      <c r="O375" s="5">
        <v>2</v>
      </c>
      <c r="P375" s="5">
        <v>2</v>
      </c>
      <c r="Q375" s="5"/>
      <c r="R375" s="5"/>
      <c r="S375" s="5"/>
      <c r="T375" s="5"/>
      <c r="U375" s="5"/>
      <c r="W375" s="225">
        <v>2</v>
      </c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s="225" customFormat="1" x14ac:dyDescent="0.25">
      <c r="A376" s="143">
        <v>1.21</v>
      </c>
      <c r="B376" s="5" t="s">
        <v>48</v>
      </c>
      <c r="C376" s="5" t="s">
        <v>41</v>
      </c>
      <c r="D376" s="167" t="s">
        <v>2478</v>
      </c>
      <c r="E376" s="5" t="s">
        <v>2551</v>
      </c>
      <c r="F376" s="5"/>
      <c r="G376" s="5" t="s">
        <v>2625</v>
      </c>
      <c r="H376" s="5" t="s">
        <v>378</v>
      </c>
      <c r="I376" s="144" t="s">
        <v>65</v>
      </c>
      <c r="J376" s="5"/>
      <c r="K376" s="5" t="s">
        <v>66</v>
      </c>
      <c r="L376" s="167">
        <v>2</v>
      </c>
      <c r="M376" s="5">
        <v>1</v>
      </c>
      <c r="N376" s="124">
        <v>1</v>
      </c>
      <c r="O376" s="5">
        <v>2</v>
      </c>
      <c r="P376" s="5">
        <v>1</v>
      </c>
      <c r="Q376" s="5"/>
      <c r="R376" s="5"/>
      <c r="S376" s="5"/>
      <c r="T376" s="5"/>
      <c r="U376" s="5"/>
      <c r="W376" s="225">
        <v>1</v>
      </c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s="152" customFormat="1" x14ac:dyDescent="0.25">
      <c r="A377" s="143">
        <v>1.21</v>
      </c>
      <c r="B377" s="5" t="s">
        <v>48</v>
      </c>
      <c r="C377" s="5" t="s">
        <v>41</v>
      </c>
      <c r="D377" s="167" t="s">
        <v>1029</v>
      </c>
      <c r="E377" s="5" t="s">
        <v>1030</v>
      </c>
      <c r="F377" s="5"/>
      <c r="G377" s="5" t="s">
        <v>1031</v>
      </c>
      <c r="H377" s="5" t="s">
        <v>762</v>
      </c>
      <c r="I377" s="144" t="s">
        <v>65</v>
      </c>
      <c r="J377" s="5"/>
      <c r="K377" s="5" t="s">
        <v>183</v>
      </c>
      <c r="L377" s="167">
        <v>5</v>
      </c>
      <c r="M377" s="5">
        <v>1</v>
      </c>
      <c r="N377" s="124">
        <v>4</v>
      </c>
      <c r="O377" s="5">
        <v>5</v>
      </c>
      <c r="P377" s="5">
        <v>4</v>
      </c>
      <c r="Q377" s="5"/>
      <c r="R377" s="5"/>
      <c r="S377" s="5"/>
      <c r="T377" s="5"/>
      <c r="U377" s="5"/>
      <c r="V377" s="225">
        <v>4</v>
      </c>
      <c r="W377" s="22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s="225" customFormat="1" x14ac:dyDescent="0.25">
      <c r="A378" s="143">
        <v>1.21</v>
      </c>
      <c r="B378" s="5" t="s">
        <v>48</v>
      </c>
      <c r="C378" s="5" t="s">
        <v>41</v>
      </c>
      <c r="D378" s="167" t="s">
        <v>1046</v>
      </c>
      <c r="E378" s="5" t="s">
        <v>2445</v>
      </c>
      <c r="F378" s="5"/>
      <c r="G378" s="5" t="s">
        <v>1047</v>
      </c>
      <c r="H378" s="5" t="s">
        <v>832</v>
      </c>
      <c r="I378" s="144" t="s">
        <v>65</v>
      </c>
      <c r="J378" s="5"/>
      <c r="K378" s="5" t="s">
        <v>522</v>
      </c>
      <c r="L378" s="167">
        <v>1</v>
      </c>
      <c r="M378" s="5">
        <v>1</v>
      </c>
      <c r="N378" s="124">
        <v>0</v>
      </c>
      <c r="O378" s="5">
        <v>1</v>
      </c>
      <c r="P378" s="5">
        <v>0</v>
      </c>
      <c r="Q378" s="5"/>
      <c r="R378" s="5"/>
      <c r="S378" s="5"/>
      <c r="T378" s="5"/>
      <c r="U378" s="5"/>
      <c r="V378" s="225">
        <v>0</v>
      </c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s="225" customFormat="1" x14ac:dyDescent="0.25">
      <c r="A379" s="143">
        <v>1.21</v>
      </c>
      <c r="B379" s="5" t="s">
        <v>48</v>
      </c>
      <c r="C379" s="5" t="s">
        <v>41</v>
      </c>
      <c r="D379" s="167" t="s">
        <v>1269</v>
      </c>
      <c r="E379" s="5" t="s">
        <v>1270</v>
      </c>
      <c r="F379" s="5"/>
      <c r="G379" s="5" t="s">
        <v>1271</v>
      </c>
      <c r="H379" s="5" t="s">
        <v>694</v>
      </c>
      <c r="I379" s="144" t="s">
        <v>65</v>
      </c>
      <c r="J379" s="5"/>
      <c r="K379" s="5" t="s">
        <v>183</v>
      </c>
      <c r="L379" s="167">
        <v>3</v>
      </c>
      <c r="M379" s="5">
        <v>0</v>
      </c>
      <c r="N379" s="124">
        <v>3</v>
      </c>
      <c r="O379" s="5">
        <v>3</v>
      </c>
      <c r="P379" s="5">
        <v>3</v>
      </c>
      <c r="Q379" s="5"/>
      <c r="R379" s="5"/>
      <c r="S379" s="5"/>
      <c r="T379" s="5"/>
      <c r="U379" s="5"/>
      <c r="V379" s="225">
        <v>3</v>
      </c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s="225" customFormat="1" x14ac:dyDescent="0.25">
      <c r="A380" s="143">
        <v>1.21</v>
      </c>
      <c r="B380" s="5" t="s">
        <v>48</v>
      </c>
      <c r="C380" s="5" t="s">
        <v>41</v>
      </c>
      <c r="D380" s="167" t="s">
        <v>2512</v>
      </c>
      <c r="E380" s="5" t="s">
        <v>2588</v>
      </c>
      <c r="F380" s="5"/>
      <c r="G380" s="5" t="s">
        <v>2660</v>
      </c>
      <c r="H380" s="5" t="s">
        <v>704</v>
      </c>
      <c r="I380" s="144" t="s">
        <v>65</v>
      </c>
      <c r="J380" s="5"/>
      <c r="K380" s="5" t="s">
        <v>183</v>
      </c>
      <c r="L380" s="167">
        <v>1</v>
      </c>
      <c r="M380" s="5">
        <v>0</v>
      </c>
      <c r="N380" s="124">
        <v>1</v>
      </c>
      <c r="O380" s="5">
        <v>1</v>
      </c>
      <c r="P380" s="5">
        <v>1</v>
      </c>
      <c r="Q380" s="5"/>
      <c r="R380" s="5"/>
      <c r="S380" s="5"/>
      <c r="T380" s="5"/>
      <c r="U380" s="5"/>
      <c r="W380" s="225">
        <v>1</v>
      </c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s="225" customFormat="1" x14ac:dyDescent="0.25">
      <c r="A381" s="143">
        <v>1.21</v>
      </c>
      <c r="B381" s="5" t="s">
        <v>48</v>
      </c>
      <c r="C381" s="5" t="s">
        <v>41</v>
      </c>
      <c r="D381" s="167" t="s">
        <v>1355</v>
      </c>
      <c r="E381" s="5" t="s">
        <v>1356</v>
      </c>
      <c r="F381" s="5"/>
      <c r="G381" s="5" t="s">
        <v>1357</v>
      </c>
      <c r="H381" s="5" t="s">
        <v>857</v>
      </c>
      <c r="I381" s="144" t="s">
        <v>65</v>
      </c>
      <c r="J381" s="5"/>
      <c r="K381" s="5" t="s">
        <v>496</v>
      </c>
      <c r="L381" s="167">
        <v>4</v>
      </c>
      <c r="M381" s="5">
        <v>0</v>
      </c>
      <c r="N381" s="124">
        <v>4</v>
      </c>
      <c r="O381" s="5">
        <v>4</v>
      </c>
      <c r="P381" s="5">
        <v>4</v>
      </c>
      <c r="Q381" s="5"/>
      <c r="R381" s="5"/>
      <c r="S381" s="5"/>
      <c r="T381" s="5"/>
      <c r="U381" s="5"/>
      <c r="V381" s="225">
        <v>4</v>
      </c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s="225" customFormat="1" x14ac:dyDescent="0.25">
      <c r="A382" s="143">
        <v>1.21</v>
      </c>
      <c r="B382" s="5" t="s">
        <v>48</v>
      </c>
      <c r="C382" s="5" t="s">
        <v>41</v>
      </c>
      <c r="D382" s="167" t="s">
        <v>1213</v>
      </c>
      <c r="E382" s="5" t="s">
        <v>1214</v>
      </c>
      <c r="F382" s="5"/>
      <c r="G382" s="5" t="s">
        <v>1215</v>
      </c>
      <c r="H382" s="5" t="s">
        <v>495</v>
      </c>
      <c r="I382" s="144" t="s">
        <v>65</v>
      </c>
      <c r="J382" s="5"/>
      <c r="K382" s="5" t="s">
        <v>496</v>
      </c>
      <c r="L382" s="167">
        <v>4</v>
      </c>
      <c r="M382" s="5">
        <v>0</v>
      </c>
      <c r="N382" s="124">
        <v>4</v>
      </c>
      <c r="O382" s="5">
        <v>4</v>
      </c>
      <c r="P382" s="5">
        <v>4</v>
      </c>
      <c r="Q382" s="5"/>
      <c r="R382" s="5"/>
      <c r="S382" s="5"/>
      <c r="T382" s="5"/>
      <c r="U382" s="5"/>
      <c r="V382" s="225">
        <v>4</v>
      </c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s="225" customFormat="1" x14ac:dyDescent="0.25">
      <c r="A383" s="143">
        <v>1.21</v>
      </c>
      <c r="B383" s="5" t="s">
        <v>48</v>
      </c>
      <c r="C383" s="5" t="s">
        <v>41</v>
      </c>
      <c r="D383" s="167" t="s">
        <v>1362</v>
      </c>
      <c r="E383" s="5" t="s">
        <v>1363</v>
      </c>
      <c r="F383" s="5"/>
      <c r="G383" s="5" t="s">
        <v>1364</v>
      </c>
      <c r="H383" s="5" t="s">
        <v>1361</v>
      </c>
      <c r="I383" s="144" t="s">
        <v>65</v>
      </c>
      <c r="J383" s="5"/>
      <c r="K383" s="5" t="s">
        <v>183</v>
      </c>
      <c r="L383" s="167">
        <v>2</v>
      </c>
      <c r="M383" s="5">
        <v>0</v>
      </c>
      <c r="N383" s="124">
        <v>2</v>
      </c>
      <c r="O383" s="5">
        <v>2</v>
      </c>
      <c r="P383" s="5">
        <v>2</v>
      </c>
      <c r="Q383" s="5"/>
      <c r="R383" s="5"/>
      <c r="S383" s="5"/>
      <c r="T383" s="5"/>
      <c r="U383" s="5"/>
      <c r="V383" s="225">
        <v>2</v>
      </c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s="225" customFormat="1" x14ac:dyDescent="0.25">
      <c r="A384" s="143">
        <v>1.21</v>
      </c>
      <c r="B384" s="5" t="s">
        <v>48</v>
      </c>
      <c r="C384" s="5" t="s">
        <v>41</v>
      </c>
      <c r="D384" s="167" t="s">
        <v>955</v>
      </c>
      <c r="E384" s="5" t="s">
        <v>956</v>
      </c>
      <c r="F384" s="5"/>
      <c r="G384" s="5" t="s">
        <v>957</v>
      </c>
      <c r="H384" s="5" t="s">
        <v>495</v>
      </c>
      <c r="I384" s="144" t="s">
        <v>65</v>
      </c>
      <c r="J384" s="5"/>
      <c r="K384" s="5" t="s">
        <v>496</v>
      </c>
      <c r="L384" s="167">
        <v>1</v>
      </c>
      <c r="M384" s="5">
        <v>1</v>
      </c>
      <c r="N384" s="124">
        <v>0</v>
      </c>
      <c r="O384" s="5">
        <v>1</v>
      </c>
      <c r="P384" s="5">
        <v>0</v>
      </c>
      <c r="Q384" s="5"/>
      <c r="R384" s="5"/>
      <c r="S384" s="5"/>
      <c r="T384" s="5">
        <v>-1</v>
      </c>
      <c r="U384" s="5"/>
      <c r="V384" s="225">
        <v>1</v>
      </c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s="225" customFormat="1" x14ac:dyDescent="0.25">
      <c r="A385" s="143">
        <v>1.21</v>
      </c>
      <c r="B385" s="5" t="s">
        <v>48</v>
      </c>
      <c r="C385" s="5" t="s">
        <v>41</v>
      </c>
      <c r="D385" s="167" t="s">
        <v>2497</v>
      </c>
      <c r="E385" s="5" t="s">
        <v>2571</v>
      </c>
      <c r="F385" s="5"/>
      <c r="G385" s="5" t="s">
        <v>2644</v>
      </c>
      <c r="H385" s="5" t="s">
        <v>663</v>
      </c>
      <c r="I385" s="144" t="s">
        <v>65</v>
      </c>
      <c r="J385" s="5"/>
      <c r="K385" s="5" t="s">
        <v>522</v>
      </c>
      <c r="L385" s="167">
        <v>1</v>
      </c>
      <c r="M385" s="5">
        <v>1</v>
      </c>
      <c r="N385" s="124">
        <v>0</v>
      </c>
      <c r="O385" s="5">
        <v>1</v>
      </c>
      <c r="P385" s="5">
        <v>0</v>
      </c>
      <c r="Q385" s="5"/>
      <c r="R385" s="5"/>
      <c r="S385" s="5"/>
      <c r="T385" s="5"/>
      <c r="U385" s="5"/>
      <c r="W385" s="225">
        <v>0</v>
      </c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s="225" customFormat="1" x14ac:dyDescent="0.25">
      <c r="A386" s="143">
        <v>1.21</v>
      </c>
      <c r="B386" s="5" t="s">
        <v>48</v>
      </c>
      <c r="C386" s="5" t="s">
        <v>41</v>
      </c>
      <c r="D386" s="167" t="s">
        <v>457</v>
      </c>
      <c r="E386" s="5" t="s">
        <v>458</v>
      </c>
      <c r="F386" s="5"/>
      <c r="G386" s="5" t="s">
        <v>1181</v>
      </c>
      <c r="H386" s="5" t="s">
        <v>378</v>
      </c>
      <c r="I386" s="144" t="s">
        <v>65</v>
      </c>
      <c r="J386" s="5"/>
      <c r="K386" s="5" t="s">
        <v>66</v>
      </c>
      <c r="L386" s="167">
        <v>0</v>
      </c>
      <c r="M386" s="5">
        <v>1</v>
      </c>
      <c r="N386" s="124">
        <v>-1</v>
      </c>
      <c r="O386" s="5">
        <v>-1</v>
      </c>
      <c r="P386" s="5">
        <v>-1</v>
      </c>
      <c r="Q386" s="5"/>
      <c r="R386" s="5"/>
      <c r="S386" s="5"/>
      <c r="T386" s="5"/>
      <c r="U386" s="5"/>
      <c r="V386" s="225">
        <v>-1</v>
      </c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s="225" customFormat="1" x14ac:dyDescent="0.25">
      <c r="A387" s="143">
        <v>1.21</v>
      </c>
      <c r="B387" s="5" t="s">
        <v>48</v>
      </c>
      <c r="C387" s="5" t="s">
        <v>41</v>
      </c>
      <c r="D387" s="167" t="s">
        <v>1131</v>
      </c>
      <c r="E387" s="5" t="s">
        <v>1132</v>
      </c>
      <c r="F387" s="5"/>
      <c r="G387" s="5" t="s">
        <v>1133</v>
      </c>
      <c r="H387" s="5" t="s">
        <v>238</v>
      </c>
      <c r="I387" s="144" t="s">
        <v>65</v>
      </c>
      <c r="J387" s="5"/>
      <c r="K387" s="5" t="s">
        <v>126</v>
      </c>
      <c r="L387" s="167">
        <v>1</v>
      </c>
      <c r="M387" s="5">
        <v>1</v>
      </c>
      <c r="N387" s="124">
        <v>0</v>
      </c>
      <c r="O387" s="5">
        <v>1</v>
      </c>
      <c r="P387" s="5">
        <v>0</v>
      </c>
      <c r="Q387" s="5"/>
      <c r="R387" s="5"/>
      <c r="S387" s="5"/>
      <c r="T387" s="5"/>
      <c r="U387" s="5"/>
      <c r="V387" s="225">
        <v>0</v>
      </c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s="225" customFormat="1" x14ac:dyDescent="0.25">
      <c r="A388" s="143">
        <v>1.21</v>
      </c>
      <c r="B388" s="5" t="s">
        <v>48</v>
      </c>
      <c r="C388" s="5" t="s">
        <v>41</v>
      </c>
      <c r="D388" s="167" t="s">
        <v>2471</v>
      </c>
      <c r="E388" s="5" t="s">
        <v>2544</v>
      </c>
      <c r="F388" s="5"/>
      <c r="G388" s="5" t="s">
        <v>2618</v>
      </c>
      <c r="H388" s="5" t="s">
        <v>257</v>
      </c>
      <c r="I388" s="144" t="s">
        <v>65</v>
      </c>
      <c r="J388" s="5"/>
      <c r="K388" s="5" t="s">
        <v>66</v>
      </c>
      <c r="L388" s="167">
        <v>0</v>
      </c>
      <c r="M388" s="5">
        <v>4</v>
      </c>
      <c r="N388" s="124">
        <v>-4</v>
      </c>
      <c r="O388" s="5">
        <v>0</v>
      </c>
      <c r="P388" s="5">
        <v>-4</v>
      </c>
      <c r="Q388" s="5"/>
      <c r="R388" s="5"/>
      <c r="S388" s="5"/>
      <c r="T388" s="5"/>
      <c r="U388" s="5"/>
      <c r="W388" s="225">
        <v>-4</v>
      </c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s="225" customFormat="1" x14ac:dyDescent="0.25">
      <c r="A389" s="143">
        <v>1.21</v>
      </c>
      <c r="B389" s="5" t="s">
        <v>48</v>
      </c>
      <c r="C389" s="5" t="s">
        <v>41</v>
      </c>
      <c r="D389" s="167" t="s">
        <v>876</v>
      </c>
      <c r="E389" s="5" t="s">
        <v>877</v>
      </c>
      <c r="F389" s="5"/>
      <c r="G389" s="5" t="s">
        <v>878</v>
      </c>
      <c r="H389" s="5" t="s">
        <v>182</v>
      </c>
      <c r="I389" s="144" t="s">
        <v>65</v>
      </c>
      <c r="J389" s="5"/>
      <c r="K389" s="5" t="s">
        <v>183</v>
      </c>
      <c r="L389" s="167">
        <v>1</v>
      </c>
      <c r="M389" s="5">
        <v>1</v>
      </c>
      <c r="N389" s="124">
        <v>0</v>
      </c>
      <c r="O389" s="5">
        <v>1</v>
      </c>
      <c r="P389" s="5">
        <v>0</v>
      </c>
      <c r="Q389" s="5"/>
      <c r="R389" s="5">
        <v>-1</v>
      </c>
      <c r="S389" s="5"/>
      <c r="T389" s="5"/>
      <c r="U389" s="5"/>
      <c r="V389" s="225">
        <v>1</v>
      </c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s="225" customFormat="1" x14ac:dyDescent="0.25">
      <c r="A390" s="143">
        <v>1.21</v>
      </c>
      <c r="B390" s="5" t="s">
        <v>48</v>
      </c>
      <c r="C390" s="5" t="s">
        <v>41</v>
      </c>
      <c r="D390" s="167" t="s">
        <v>2509</v>
      </c>
      <c r="E390" s="5" t="s">
        <v>2584</v>
      </c>
      <c r="F390" s="5"/>
      <c r="G390" s="5" t="s">
        <v>2656</v>
      </c>
      <c r="H390" s="5" t="s">
        <v>762</v>
      </c>
      <c r="I390" s="144" t="s">
        <v>65</v>
      </c>
      <c r="J390" s="5"/>
      <c r="K390" s="5" t="s">
        <v>183</v>
      </c>
      <c r="L390" s="167">
        <v>2</v>
      </c>
      <c r="M390" s="5">
        <v>1</v>
      </c>
      <c r="N390" s="124">
        <v>1</v>
      </c>
      <c r="O390" s="5">
        <v>2</v>
      </c>
      <c r="P390" s="5">
        <v>1</v>
      </c>
      <c r="Q390" s="5"/>
      <c r="R390" s="5"/>
      <c r="S390" s="5"/>
      <c r="T390" s="5"/>
      <c r="U390" s="5"/>
      <c r="W390" s="225">
        <v>1</v>
      </c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s="225" customFormat="1" x14ac:dyDescent="0.25">
      <c r="A391" s="143">
        <v>1.21</v>
      </c>
      <c r="B391" s="5" t="s">
        <v>48</v>
      </c>
      <c r="C391" s="5" t="s">
        <v>41</v>
      </c>
      <c r="D391" s="167" t="s">
        <v>2463</v>
      </c>
      <c r="E391" s="5" t="s">
        <v>2535</v>
      </c>
      <c r="F391" s="5"/>
      <c r="G391" s="5" t="s">
        <v>2610</v>
      </c>
      <c r="H391" s="5" t="s">
        <v>238</v>
      </c>
      <c r="I391" s="144" t="s">
        <v>65</v>
      </c>
      <c r="J391" s="5"/>
      <c r="K391" s="5" t="s">
        <v>126</v>
      </c>
      <c r="L391" s="167">
        <v>1</v>
      </c>
      <c r="M391" s="5">
        <v>1</v>
      </c>
      <c r="N391" s="124">
        <v>0</v>
      </c>
      <c r="O391" s="5">
        <v>1</v>
      </c>
      <c r="P391" s="5">
        <v>0</v>
      </c>
      <c r="Q391" s="5"/>
      <c r="R391" s="5"/>
      <c r="S391" s="5"/>
      <c r="T391" s="5"/>
      <c r="U391" s="5"/>
      <c r="W391" s="225">
        <v>0</v>
      </c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s="225" customFormat="1" x14ac:dyDescent="0.25">
      <c r="A392" s="143">
        <v>1.21</v>
      </c>
      <c r="B392" s="5" t="s">
        <v>48</v>
      </c>
      <c r="C392" s="5" t="s">
        <v>41</v>
      </c>
      <c r="D392" s="167" t="s">
        <v>2486</v>
      </c>
      <c r="E392" s="5" t="s">
        <v>2559</v>
      </c>
      <c r="F392" s="5"/>
      <c r="G392" s="5" t="s">
        <v>2633</v>
      </c>
      <c r="H392" s="5" t="s">
        <v>378</v>
      </c>
      <c r="I392" s="144" t="s">
        <v>65</v>
      </c>
      <c r="J392" s="5"/>
      <c r="K392" s="5" t="s">
        <v>66</v>
      </c>
      <c r="L392" s="167">
        <v>1</v>
      </c>
      <c r="M392" s="5">
        <v>0</v>
      </c>
      <c r="N392" s="124">
        <v>1</v>
      </c>
      <c r="O392" s="5">
        <v>1</v>
      </c>
      <c r="P392" s="5">
        <v>1</v>
      </c>
      <c r="Q392" s="5"/>
      <c r="R392" s="5"/>
      <c r="S392" s="5"/>
      <c r="T392" s="5"/>
      <c r="U392" s="5"/>
      <c r="W392" s="225">
        <v>1</v>
      </c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s="225" customFormat="1" x14ac:dyDescent="0.25">
      <c r="A393" s="143">
        <v>1.21</v>
      </c>
      <c r="B393" s="5" t="s">
        <v>48</v>
      </c>
      <c r="C393" s="5" t="s">
        <v>41</v>
      </c>
      <c r="D393" s="167" t="s">
        <v>2489</v>
      </c>
      <c r="E393" s="5" t="s">
        <v>2562</v>
      </c>
      <c r="F393" s="5"/>
      <c r="G393" s="5" t="s">
        <v>2636</v>
      </c>
      <c r="H393" s="5" t="s">
        <v>550</v>
      </c>
      <c r="I393" s="144" t="s">
        <v>65</v>
      </c>
      <c r="J393" s="5"/>
      <c r="K393" s="5" t="s">
        <v>496</v>
      </c>
      <c r="L393" s="167">
        <v>2</v>
      </c>
      <c r="M393" s="5">
        <v>0</v>
      </c>
      <c r="N393" s="124">
        <v>2</v>
      </c>
      <c r="O393" s="5">
        <v>1</v>
      </c>
      <c r="P393" s="5">
        <v>2</v>
      </c>
      <c r="Q393" s="5"/>
      <c r="R393" s="5"/>
      <c r="S393" s="5"/>
      <c r="T393" s="5"/>
      <c r="U393" s="5"/>
      <c r="W393" s="225">
        <v>2</v>
      </c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s="225" customFormat="1" x14ac:dyDescent="0.25">
      <c r="A394" s="143">
        <v>1.21</v>
      </c>
      <c r="B394" s="143" t="s">
        <v>48</v>
      </c>
      <c r="C394" s="143" t="s">
        <v>41</v>
      </c>
      <c r="D394" s="244" t="s">
        <v>920</v>
      </c>
      <c r="E394" s="143" t="s">
        <v>921</v>
      </c>
      <c r="F394" s="143"/>
      <c r="G394" s="143" t="s">
        <v>922</v>
      </c>
      <c r="H394" s="143" t="s">
        <v>257</v>
      </c>
      <c r="I394" s="144" t="s">
        <v>65</v>
      </c>
      <c r="J394" s="143"/>
      <c r="K394" s="143" t="s">
        <v>66</v>
      </c>
      <c r="L394" s="244">
        <v>1</v>
      </c>
      <c r="M394" s="143">
        <v>0</v>
      </c>
      <c r="N394" s="245">
        <v>1</v>
      </c>
      <c r="O394" s="143">
        <v>1</v>
      </c>
      <c r="P394" s="143">
        <v>1</v>
      </c>
      <c r="Q394" s="143"/>
      <c r="R394" s="143"/>
      <c r="S394" s="143"/>
      <c r="T394" s="143"/>
      <c r="U394" s="143"/>
      <c r="V394" s="152">
        <v>1</v>
      </c>
      <c r="W394" s="152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</row>
    <row r="395" spans="1:36" s="225" customFormat="1" x14ac:dyDescent="0.25">
      <c r="A395" s="143">
        <v>1.32</v>
      </c>
      <c r="B395" s="5" t="s">
        <v>48</v>
      </c>
      <c r="C395" s="5" t="s">
        <v>41</v>
      </c>
      <c r="D395" s="167" t="s">
        <v>1222</v>
      </c>
      <c r="E395" s="5" t="s">
        <v>2287</v>
      </c>
      <c r="F395" s="5"/>
      <c r="G395" s="5" t="s">
        <v>2288</v>
      </c>
      <c r="H395" s="5" t="s">
        <v>550</v>
      </c>
      <c r="I395" s="144" t="s">
        <v>65</v>
      </c>
      <c r="J395" s="5"/>
      <c r="K395" s="5" t="s">
        <v>496</v>
      </c>
      <c r="L395" s="167">
        <v>5</v>
      </c>
      <c r="M395" s="5">
        <v>0</v>
      </c>
      <c r="N395" s="124">
        <v>5</v>
      </c>
      <c r="O395" s="5">
        <v>5</v>
      </c>
      <c r="P395" s="5">
        <v>5</v>
      </c>
      <c r="Q395" s="5"/>
      <c r="R395" s="5"/>
      <c r="S395" s="5"/>
      <c r="T395" s="5"/>
      <c r="U395" s="5"/>
      <c r="X395" s="5">
        <v>5</v>
      </c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s="225" customFormat="1" x14ac:dyDescent="0.25">
      <c r="A396" s="143">
        <v>1.32</v>
      </c>
      <c r="B396" s="143" t="s">
        <v>48</v>
      </c>
      <c r="C396" s="143" t="s">
        <v>41</v>
      </c>
      <c r="D396" s="244" t="s">
        <v>985</v>
      </c>
      <c r="E396" s="143" t="s">
        <v>986</v>
      </c>
      <c r="F396" s="143"/>
      <c r="G396" s="143" t="s">
        <v>987</v>
      </c>
      <c r="H396" s="143" t="s">
        <v>593</v>
      </c>
      <c r="I396" s="144" t="s">
        <v>65</v>
      </c>
      <c r="J396" s="143"/>
      <c r="K396" s="143" t="s">
        <v>522</v>
      </c>
      <c r="L396" s="244">
        <v>6</v>
      </c>
      <c r="M396" s="143">
        <v>0</v>
      </c>
      <c r="N396" s="245">
        <v>6</v>
      </c>
      <c r="O396" s="143">
        <v>6</v>
      </c>
      <c r="P396" s="143">
        <v>6</v>
      </c>
      <c r="Q396" s="143"/>
      <c r="R396" s="143"/>
      <c r="S396" s="143"/>
      <c r="T396" s="143"/>
      <c r="U396" s="143"/>
      <c r="V396" s="152">
        <v>6</v>
      </c>
      <c r="W396" s="152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</row>
    <row r="397" spans="1:36" s="225" customFormat="1" x14ac:dyDescent="0.25">
      <c r="A397" s="143">
        <v>1.32</v>
      </c>
      <c r="B397" s="5" t="s">
        <v>48</v>
      </c>
      <c r="C397" s="5" t="s">
        <v>41</v>
      </c>
      <c r="D397" s="167" t="s">
        <v>1272</v>
      </c>
      <c r="E397" s="5" t="s">
        <v>1273</v>
      </c>
      <c r="F397" s="5"/>
      <c r="G397" s="5" t="s">
        <v>1274</v>
      </c>
      <c r="H397" s="5" t="s">
        <v>704</v>
      </c>
      <c r="I397" s="144" t="s">
        <v>65</v>
      </c>
      <c r="J397" s="5"/>
      <c r="K397" s="5" t="s">
        <v>183</v>
      </c>
      <c r="L397" s="167">
        <v>11</v>
      </c>
      <c r="M397" s="5">
        <v>0</v>
      </c>
      <c r="N397" s="124">
        <v>11</v>
      </c>
      <c r="O397" s="5">
        <v>11</v>
      </c>
      <c r="P397" s="5">
        <v>11</v>
      </c>
      <c r="Q397" s="5"/>
      <c r="R397" s="5"/>
      <c r="S397" s="5"/>
      <c r="T397" s="5"/>
      <c r="U397" s="5"/>
      <c r="V397" s="225">
        <v>11</v>
      </c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s="225" customFormat="1" x14ac:dyDescent="0.25">
      <c r="A398" s="143">
        <v>1.32</v>
      </c>
      <c r="B398" s="5" t="s">
        <v>48</v>
      </c>
      <c r="C398" s="5" t="s">
        <v>41</v>
      </c>
      <c r="D398" s="167" t="s">
        <v>3407</v>
      </c>
      <c r="E398" s="5" t="s">
        <v>2294</v>
      </c>
      <c r="F398" s="5"/>
      <c r="G398" s="5" t="s">
        <v>2295</v>
      </c>
      <c r="H398" s="5" t="s">
        <v>64</v>
      </c>
      <c r="I398" s="144" t="s">
        <v>65</v>
      </c>
      <c r="J398" s="5"/>
      <c r="K398" s="5" t="s">
        <v>66</v>
      </c>
      <c r="L398" s="167">
        <v>14</v>
      </c>
      <c r="M398" s="5">
        <v>0</v>
      </c>
      <c r="N398" s="124">
        <v>14</v>
      </c>
      <c r="O398" s="5">
        <v>14</v>
      </c>
      <c r="P398" s="5">
        <v>14</v>
      </c>
      <c r="Q398" s="5"/>
      <c r="R398" s="5"/>
      <c r="S398" s="5"/>
      <c r="T398" s="5"/>
      <c r="U398" s="5"/>
      <c r="X398" s="5">
        <v>7</v>
      </c>
      <c r="Y398" s="5">
        <v>7</v>
      </c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s="225" customFormat="1" x14ac:dyDescent="0.25">
      <c r="A399" s="143">
        <v>1.32</v>
      </c>
      <c r="B399" s="5" t="s">
        <v>48</v>
      </c>
      <c r="C399" s="5" t="s">
        <v>41</v>
      </c>
      <c r="D399" s="167" t="s">
        <v>1293</v>
      </c>
      <c r="E399" s="5" t="s">
        <v>1294</v>
      </c>
      <c r="F399" s="5"/>
      <c r="G399" s="5" t="s">
        <v>1295</v>
      </c>
      <c r="H399" s="5" t="s">
        <v>714</v>
      </c>
      <c r="I399" s="144" t="s">
        <v>65</v>
      </c>
      <c r="J399" s="5"/>
      <c r="K399" s="5" t="s">
        <v>66</v>
      </c>
      <c r="L399" s="167">
        <v>12</v>
      </c>
      <c r="M399" s="5">
        <v>0</v>
      </c>
      <c r="N399" s="124">
        <v>12</v>
      </c>
      <c r="O399" s="5">
        <v>12</v>
      </c>
      <c r="P399" s="5">
        <v>12</v>
      </c>
      <c r="Q399" s="5"/>
      <c r="R399" s="5"/>
      <c r="S399" s="5"/>
      <c r="T399" s="5"/>
      <c r="U399" s="5"/>
      <c r="V399" s="225">
        <v>12</v>
      </c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s="225" customFormat="1" x14ac:dyDescent="0.25">
      <c r="A400" s="143">
        <v>1.32</v>
      </c>
      <c r="B400" s="5" t="s">
        <v>48</v>
      </c>
      <c r="C400" s="5" t="s">
        <v>41</v>
      </c>
      <c r="D400" s="167" t="s">
        <v>1287</v>
      </c>
      <c r="E400" s="5" t="s">
        <v>1288</v>
      </c>
      <c r="F400" s="5"/>
      <c r="G400" s="5" t="s">
        <v>1289</v>
      </c>
      <c r="H400" s="5" t="s">
        <v>714</v>
      </c>
      <c r="I400" s="144" t="s">
        <v>65</v>
      </c>
      <c r="J400" s="5"/>
      <c r="K400" s="5" t="s">
        <v>66</v>
      </c>
      <c r="L400" s="167">
        <v>5</v>
      </c>
      <c r="M400" s="5">
        <v>0</v>
      </c>
      <c r="N400" s="124">
        <v>5</v>
      </c>
      <c r="O400" s="5">
        <v>5</v>
      </c>
      <c r="P400" s="5">
        <v>5</v>
      </c>
      <c r="Q400" s="5"/>
      <c r="R400" s="5"/>
      <c r="S400" s="5"/>
      <c r="T400" s="5"/>
      <c r="U400" s="5"/>
      <c r="V400" s="225">
        <v>5</v>
      </c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s="225" customFormat="1" x14ac:dyDescent="0.25">
      <c r="A401" s="143">
        <v>1.32</v>
      </c>
      <c r="B401" s="5" t="s">
        <v>48</v>
      </c>
      <c r="C401" s="5" t="s">
        <v>41</v>
      </c>
      <c r="D401" s="167" t="s">
        <v>1327</v>
      </c>
      <c r="E401" s="5" t="s">
        <v>1328</v>
      </c>
      <c r="F401" s="5"/>
      <c r="G401" s="5" t="s">
        <v>1329</v>
      </c>
      <c r="H401" s="5" t="s">
        <v>714</v>
      </c>
      <c r="I401" s="144" t="s">
        <v>65</v>
      </c>
      <c r="J401" s="5"/>
      <c r="K401" s="5" t="s">
        <v>66</v>
      </c>
      <c r="L401" s="167">
        <v>14</v>
      </c>
      <c r="M401" s="5">
        <v>0</v>
      </c>
      <c r="N401" s="124">
        <v>14</v>
      </c>
      <c r="O401" s="5">
        <v>14</v>
      </c>
      <c r="P401" s="5">
        <v>14</v>
      </c>
      <c r="Q401" s="5"/>
      <c r="R401" s="5"/>
      <c r="S401" s="5"/>
      <c r="T401" s="5"/>
      <c r="U401" s="5"/>
      <c r="X401" s="5">
        <v>14</v>
      </c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s="225" customFormat="1" x14ac:dyDescent="0.25">
      <c r="A402" s="143">
        <v>1.32</v>
      </c>
      <c r="B402" s="5" t="s">
        <v>48</v>
      </c>
      <c r="C402" s="5" t="s">
        <v>41</v>
      </c>
      <c r="D402" s="167" t="s">
        <v>1290</v>
      </c>
      <c r="E402" s="5" t="s">
        <v>1291</v>
      </c>
      <c r="F402" s="5"/>
      <c r="G402" s="5" t="s">
        <v>1292</v>
      </c>
      <c r="H402" s="5" t="s">
        <v>714</v>
      </c>
      <c r="I402" s="144" t="s">
        <v>65</v>
      </c>
      <c r="J402" s="5"/>
      <c r="K402" s="5" t="s">
        <v>66</v>
      </c>
      <c r="L402" s="167">
        <v>12</v>
      </c>
      <c r="M402" s="5">
        <v>0</v>
      </c>
      <c r="N402" s="124">
        <v>12</v>
      </c>
      <c r="O402" s="5">
        <v>12</v>
      </c>
      <c r="P402" s="5">
        <v>12</v>
      </c>
      <c r="Q402" s="5"/>
      <c r="R402" s="5"/>
      <c r="S402" s="5"/>
      <c r="T402" s="5"/>
      <c r="U402" s="5"/>
      <c r="V402" s="225">
        <v>12</v>
      </c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s="225" customFormat="1" x14ac:dyDescent="0.25">
      <c r="A403" s="143">
        <v>3.32</v>
      </c>
      <c r="B403" s="143" t="s">
        <v>1916</v>
      </c>
      <c r="C403" s="143" t="s">
        <v>41</v>
      </c>
      <c r="D403" s="244"/>
      <c r="E403" s="143" t="s">
        <v>3419</v>
      </c>
      <c r="F403" s="143"/>
      <c r="G403" s="143" t="s">
        <v>3420</v>
      </c>
      <c r="H403" s="143"/>
      <c r="I403" s="144" t="s">
        <v>65</v>
      </c>
      <c r="J403" s="143"/>
      <c r="K403" s="143"/>
      <c r="L403" s="244">
        <v>11</v>
      </c>
      <c r="M403" s="143">
        <v>0</v>
      </c>
      <c r="N403" s="245">
        <v>11</v>
      </c>
      <c r="O403" s="143">
        <v>11</v>
      </c>
      <c r="P403" s="143">
        <v>11</v>
      </c>
      <c r="Q403" s="143"/>
      <c r="R403" s="143"/>
      <c r="S403" s="143"/>
      <c r="T403" s="143"/>
      <c r="U403" s="143"/>
      <c r="V403" s="152"/>
      <c r="W403" s="152"/>
      <c r="X403" s="143">
        <v>11</v>
      </c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</row>
    <row r="404" spans="1:36" s="225" customFormat="1" x14ac:dyDescent="0.25">
      <c r="A404" s="143">
        <v>1.32</v>
      </c>
      <c r="B404" s="5" t="s">
        <v>48</v>
      </c>
      <c r="C404" s="5" t="s">
        <v>41</v>
      </c>
      <c r="D404" s="167" t="s">
        <v>1164</v>
      </c>
      <c r="E404" s="5" t="s">
        <v>1166</v>
      </c>
      <c r="F404" s="5"/>
      <c r="G404" s="5" t="s">
        <v>1165</v>
      </c>
      <c r="H404" s="5" t="s">
        <v>257</v>
      </c>
      <c r="I404" s="144" t="s">
        <v>65</v>
      </c>
      <c r="J404" s="5"/>
      <c r="K404" s="5" t="s">
        <v>66</v>
      </c>
      <c r="L404" s="167">
        <v>5</v>
      </c>
      <c r="M404" s="5">
        <v>0</v>
      </c>
      <c r="N404" s="124">
        <v>5</v>
      </c>
      <c r="O404" s="5">
        <v>5</v>
      </c>
      <c r="P404" s="5">
        <v>5</v>
      </c>
      <c r="Q404" s="5"/>
      <c r="R404" s="5"/>
      <c r="S404" s="5"/>
      <c r="T404" s="5"/>
      <c r="U404" s="5"/>
      <c r="V404" s="225">
        <v>5</v>
      </c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s="152" customFormat="1" x14ac:dyDescent="0.25">
      <c r="A405" s="143">
        <v>1.22</v>
      </c>
      <c r="B405" s="5" t="s">
        <v>48</v>
      </c>
      <c r="C405" s="5" t="s">
        <v>41</v>
      </c>
      <c r="D405" s="167" t="s">
        <v>2435</v>
      </c>
      <c r="E405" s="5" t="s">
        <v>2296</v>
      </c>
      <c r="F405" s="5"/>
      <c r="G405" s="5" t="s">
        <v>2297</v>
      </c>
      <c r="H405" s="5" t="s">
        <v>238</v>
      </c>
      <c r="I405" s="144" t="s">
        <v>65</v>
      </c>
      <c r="J405" s="5"/>
      <c r="K405" s="5" t="s">
        <v>126</v>
      </c>
      <c r="L405" s="167">
        <v>5</v>
      </c>
      <c r="M405" s="5">
        <v>0</v>
      </c>
      <c r="N405" s="124">
        <v>5</v>
      </c>
      <c r="O405" s="5">
        <v>5</v>
      </c>
      <c r="P405" s="5">
        <v>5</v>
      </c>
      <c r="Q405" s="5"/>
      <c r="R405" s="5"/>
      <c r="S405" s="5"/>
      <c r="T405" s="5"/>
      <c r="U405" s="5"/>
      <c r="V405" s="225">
        <v>5</v>
      </c>
      <c r="W405" s="22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s="225" customFormat="1" x14ac:dyDescent="0.25">
      <c r="A406" s="143">
        <v>1.32</v>
      </c>
      <c r="B406" s="5" t="s">
        <v>48</v>
      </c>
      <c r="C406" s="5" t="s">
        <v>41</v>
      </c>
      <c r="D406" s="167" t="s">
        <v>1266</v>
      </c>
      <c r="E406" s="5" t="s">
        <v>1267</v>
      </c>
      <c r="F406" s="5"/>
      <c r="G406" s="5" t="s">
        <v>1268</v>
      </c>
      <c r="H406" s="5" t="s">
        <v>694</v>
      </c>
      <c r="I406" s="144" t="s">
        <v>65</v>
      </c>
      <c r="J406" s="5"/>
      <c r="K406" s="5" t="s">
        <v>183</v>
      </c>
      <c r="L406" s="167">
        <v>13</v>
      </c>
      <c r="M406" s="5">
        <v>0</v>
      </c>
      <c r="N406" s="124">
        <v>13</v>
      </c>
      <c r="O406" s="5">
        <v>13</v>
      </c>
      <c r="P406" s="5">
        <v>13</v>
      </c>
      <c r="Q406" s="5"/>
      <c r="R406" s="5"/>
      <c r="S406" s="5"/>
      <c r="T406" s="5"/>
      <c r="U406" s="5"/>
      <c r="V406" s="225">
        <v>13</v>
      </c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s="225" customFormat="1" x14ac:dyDescent="0.25">
      <c r="A407" s="143">
        <v>3.42</v>
      </c>
      <c r="B407" s="143" t="s">
        <v>55</v>
      </c>
      <c r="C407" s="143" t="s">
        <v>1369</v>
      </c>
      <c r="D407" s="244"/>
      <c r="E407" s="143" t="s">
        <v>56</v>
      </c>
      <c r="F407" s="143"/>
      <c r="G407" s="143" t="s">
        <v>2749</v>
      </c>
      <c r="H407" s="143" t="s">
        <v>65</v>
      </c>
      <c r="I407" s="144" t="s">
        <v>65</v>
      </c>
      <c r="J407" s="143"/>
      <c r="K407" s="143" t="s">
        <v>522</v>
      </c>
      <c r="L407" s="244">
        <v>200</v>
      </c>
      <c r="M407" s="143">
        <v>0</v>
      </c>
      <c r="N407" s="245">
        <v>200</v>
      </c>
      <c r="O407" s="143">
        <v>200</v>
      </c>
      <c r="P407" s="143">
        <v>200</v>
      </c>
      <c r="Q407" s="143"/>
      <c r="R407" s="143"/>
      <c r="S407" s="143"/>
      <c r="T407" s="143"/>
      <c r="U407" s="143"/>
      <c r="V407" s="152"/>
      <c r="W407" s="152"/>
      <c r="X407" s="143"/>
      <c r="Y407" s="143"/>
      <c r="Z407" s="143">
        <v>25</v>
      </c>
      <c r="AA407" s="143">
        <v>50</v>
      </c>
      <c r="AB407" s="143">
        <v>50</v>
      </c>
      <c r="AC407" s="143">
        <v>50</v>
      </c>
      <c r="AD407" s="143">
        <v>25</v>
      </c>
      <c r="AE407" s="143"/>
      <c r="AF407" s="143"/>
      <c r="AG407" s="143"/>
      <c r="AH407" s="143"/>
      <c r="AI407" s="143"/>
      <c r="AJ407" s="143"/>
    </row>
    <row r="408" spans="1:36" s="152" customFormat="1" x14ac:dyDescent="0.25">
      <c r="A408" s="143">
        <v>1.22</v>
      </c>
      <c r="B408" s="5" t="s">
        <v>48</v>
      </c>
      <c r="C408" s="5" t="s">
        <v>41</v>
      </c>
      <c r="D408" s="167" t="s">
        <v>2432</v>
      </c>
      <c r="E408" s="5" t="s">
        <v>2298</v>
      </c>
      <c r="F408" s="5"/>
      <c r="G408" s="5" t="s">
        <v>2299</v>
      </c>
      <c r="H408" s="5" t="s">
        <v>378</v>
      </c>
      <c r="I408" s="144" t="s">
        <v>65</v>
      </c>
      <c r="J408" s="5"/>
      <c r="K408" s="5" t="s">
        <v>66</v>
      </c>
      <c r="L408" s="167">
        <v>7</v>
      </c>
      <c r="M408" s="5">
        <v>0</v>
      </c>
      <c r="N408" s="124">
        <v>7</v>
      </c>
      <c r="O408" s="5">
        <v>7</v>
      </c>
      <c r="P408" s="5">
        <v>7</v>
      </c>
      <c r="Q408" s="5"/>
      <c r="R408" s="5"/>
      <c r="S408" s="5"/>
      <c r="T408" s="5"/>
      <c r="U408" s="5"/>
      <c r="V408" s="225"/>
      <c r="W408" s="225">
        <v>7</v>
      </c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s="225" customFormat="1" x14ac:dyDescent="0.25">
      <c r="A409" s="143">
        <v>1.32</v>
      </c>
      <c r="B409" s="5" t="s">
        <v>48</v>
      </c>
      <c r="C409" s="5" t="s">
        <v>41</v>
      </c>
      <c r="D409" s="167" t="s">
        <v>56</v>
      </c>
      <c r="E409" s="5" t="s">
        <v>1296</v>
      </c>
      <c r="F409" s="5" t="s">
        <v>3266</v>
      </c>
      <c r="G409" s="5" t="s">
        <v>1297</v>
      </c>
      <c r="H409" s="5" t="s">
        <v>714</v>
      </c>
      <c r="I409" s="144" t="s">
        <v>65</v>
      </c>
      <c r="J409" s="5"/>
      <c r="K409" s="5" t="s">
        <v>66</v>
      </c>
      <c r="L409" s="167">
        <v>34</v>
      </c>
      <c r="M409" s="5">
        <v>0</v>
      </c>
      <c r="N409" s="124">
        <v>34</v>
      </c>
      <c r="O409" s="5">
        <v>34</v>
      </c>
      <c r="P409" s="5">
        <v>34</v>
      </c>
      <c r="Q409" s="5">
        <v>0</v>
      </c>
      <c r="R409" s="5">
        <v>0</v>
      </c>
      <c r="S409" s="5"/>
      <c r="T409" s="5"/>
      <c r="U409" s="5"/>
      <c r="V409" s="225">
        <v>25</v>
      </c>
      <c r="W409" s="225">
        <v>9</v>
      </c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s="225" customFormat="1" x14ac:dyDescent="0.25">
      <c r="A410" s="143">
        <v>1.22</v>
      </c>
      <c r="B410" s="5" t="s">
        <v>48</v>
      </c>
      <c r="C410" s="5" t="s">
        <v>41</v>
      </c>
      <c r="D410" s="167" t="s">
        <v>1336</v>
      </c>
      <c r="E410" s="5" t="s">
        <v>1337</v>
      </c>
      <c r="F410" s="5" t="s">
        <v>42</v>
      </c>
      <c r="G410" s="5" t="s">
        <v>1338</v>
      </c>
      <c r="H410" s="5" t="s">
        <v>762</v>
      </c>
      <c r="I410" s="144" t="s">
        <v>65</v>
      </c>
      <c r="J410" s="5"/>
      <c r="K410" s="5" t="s">
        <v>183</v>
      </c>
      <c r="L410" s="167">
        <v>90</v>
      </c>
      <c r="M410" s="5">
        <v>0</v>
      </c>
      <c r="N410" s="124">
        <v>90</v>
      </c>
      <c r="O410" s="5">
        <v>90</v>
      </c>
      <c r="P410" s="5">
        <v>90</v>
      </c>
      <c r="Q410" s="5"/>
      <c r="R410" s="5"/>
      <c r="S410" s="5"/>
      <c r="T410" s="5"/>
      <c r="U410" s="5"/>
      <c r="V410" s="225">
        <v>25</v>
      </c>
      <c r="W410" s="225">
        <v>50</v>
      </c>
      <c r="X410" s="5">
        <v>15</v>
      </c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s="225" customFormat="1" x14ac:dyDescent="0.25">
      <c r="A411" s="143">
        <v>1.22</v>
      </c>
      <c r="B411" s="5" t="s">
        <v>48</v>
      </c>
      <c r="C411" s="5" t="s">
        <v>41</v>
      </c>
      <c r="D411" s="167" t="s">
        <v>976</v>
      </c>
      <c r="E411" s="5" t="s">
        <v>977</v>
      </c>
      <c r="F411" s="5"/>
      <c r="G411" s="5" t="s">
        <v>978</v>
      </c>
      <c r="H411" s="5" t="s">
        <v>550</v>
      </c>
      <c r="I411" s="144" t="s">
        <v>65</v>
      </c>
      <c r="J411" s="5"/>
      <c r="K411" s="5" t="s">
        <v>496</v>
      </c>
      <c r="L411" s="167">
        <v>52</v>
      </c>
      <c r="M411" s="5">
        <v>0</v>
      </c>
      <c r="N411" s="124">
        <v>52</v>
      </c>
      <c r="O411" s="5">
        <v>52</v>
      </c>
      <c r="P411" s="5">
        <v>52</v>
      </c>
      <c r="Q411" s="5"/>
      <c r="R411" s="5"/>
      <c r="S411" s="5"/>
      <c r="T411" s="5"/>
      <c r="U411" s="5"/>
      <c r="V411" s="225">
        <v>25</v>
      </c>
      <c r="W411" s="225">
        <v>27</v>
      </c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s="225" customFormat="1" x14ac:dyDescent="0.25">
      <c r="A412" s="143">
        <v>1.32</v>
      </c>
      <c r="B412" s="5" t="s">
        <v>48</v>
      </c>
      <c r="C412" s="5" t="s">
        <v>41</v>
      </c>
      <c r="D412" s="167"/>
      <c r="E412" s="5" t="s">
        <v>2300</v>
      </c>
      <c r="F412" s="5"/>
      <c r="G412" s="5" t="s">
        <v>2301</v>
      </c>
      <c r="H412" s="5" t="s">
        <v>257</v>
      </c>
      <c r="I412" s="144" t="s">
        <v>65</v>
      </c>
      <c r="J412" s="5"/>
      <c r="K412" s="5" t="s">
        <v>66</v>
      </c>
      <c r="L412" s="167">
        <v>96</v>
      </c>
      <c r="M412" s="5"/>
      <c r="N412" s="124">
        <v>96</v>
      </c>
      <c r="O412" s="5">
        <v>96</v>
      </c>
      <c r="P412" s="5">
        <v>96</v>
      </c>
      <c r="Q412" s="5"/>
      <c r="R412" s="5"/>
      <c r="S412" s="5"/>
      <c r="T412" s="5"/>
      <c r="U412" s="5"/>
      <c r="X412" s="5">
        <v>25</v>
      </c>
      <c r="Y412" s="5">
        <v>50</v>
      </c>
      <c r="Z412" s="5">
        <v>21</v>
      </c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s="152" customFormat="1" x14ac:dyDescent="0.25">
      <c r="A413" s="143">
        <v>1.22</v>
      </c>
      <c r="B413" s="5" t="s">
        <v>48</v>
      </c>
      <c r="C413" s="5" t="s">
        <v>41</v>
      </c>
      <c r="D413" s="167" t="s">
        <v>1037</v>
      </c>
      <c r="E413" s="5" t="s">
        <v>1038</v>
      </c>
      <c r="F413" s="5"/>
      <c r="G413" s="5" t="s">
        <v>1039</v>
      </c>
      <c r="H413" s="5" t="s">
        <v>762</v>
      </c>
      <c r="I413" s="144" t="s">
        <v>65</v>
      </c>
      <c r="J413" s="5"/>
      <c r="K413" s="5" t="s">
        <v>183</v>
      </c>
      <c r="L413" s="167">
        <v>8</v>
      </c>
      <c r="M413" s="5">
        <v>0</v>
      </c>
      <c r="N413" s="124">
        <v>8</v>
      </c>
      <c r="O413" s="5">
        <v>8</v>
      </c>
      <c r="P413" s="5">
        <v>8</v>
      </c>
      <c r="Q413" s="5"/>
      <c r="R413" s="5"/>
      <c r="S413" s="5"/>
      <c r="T413" s="5"/>
      <c r="U413" s="5">
        <v>4</v>
      </c>
      <c r="V413" s="225">
        <v>4</v>
      </c>
      <c r="W413" s="22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s="225" customFormat="1" x14ac:dyDescent="0.25">
      <c r="A414" s="143">
        <v>1.32</v>
      </c>
      <c r="B414" s="143" t="s">
        <v>48</v>
      </c>
      <c r="C414" s="143" t="s">
        <v>41</v>
      </c>
      <c r="D414" s="244" t="s">
        <v>2475</v>
      </c>
      <c r="E414" s="143" t="s">
        <v>2548</v>
      </c>
      <c r="F414" s="143"/>
      <c r="G414" s="143" t="s">
        <v>2622</v>
      </c>
      <c r="H414" s="143" t="s">
        <v>371</v>
      </c>
      <c r="I414" s="144" t="s">
        <v>65</v>
      </c>
      <c r="J414" s="143"/>
      <c r="K414" s="143" t="s">
        <v>183</v>
      </c>
      <c r="L414" s="244">
        <v>5</v>
      </c>
      <c r="M414" s="143">
        <v>0</v>
      </c>
      <c r="N414" s="245">
        <v>5</v>
      </c>
      <c r="O414" s="143">
        <v>5</v>
      </c>
      <c r="P414" s="143">
        <v>5</v>
      </c>
      <c r="Q414" s="143"/>
      <c r="R414" s="143"/>
      <c r="S414" s="143"/>
      <c r="T414" s="143"/>
      <c r="U414" s="143"/>
      <c r="V414" s="152"/>
      <c r="W414" s="152">
        <v>5</v>
      </c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</row>
    <row r="415" spans="1:36" s="225" customFormat="1" x14ac:dyDescent="0.25">
      <c r="A415" s="143">
        <v>1.22</v>
      </c>
      <c r="B415" s="143" t="s">
        <v>48</v>
      </c>
      <c r="C415" s="143" t="s">
        <v>41</v>
      </c>
      <c r="D415" s="244" t="s">
        <v>2755</v>
      </c>
      <c r="E415" s="143" t="s">
        <v>3411</v>
      </c>
      <c r="F415" s="143"/>
      <c r="G415" s="143" t="s">
        <v>2756</v>
      </c>
      <c r="H415" s="143" t="s">
        <v>64</v>
      </c>
      <c r="I415" s="144" t="s">
        <v>65</v>
      </c>
      <c r="J415" s="143"/>
      <c r="K415" s="143" t="s">
        <v>66</v>
      </c>
      <c r="L415" s="244">
        <v>14</v>
      </c>
      <c r="M415" s="143">
        <v>0</v>
      </c>
      <c r="N415" s="245">
        <v>14</v>
      </c>
      <c r="O415" s="143">
        <v>6</v>
      </c>
      <c r="P415" s="143">
        <v>14</v>
      </c>
      <c r="Q415" s="143"/>
      <c r="R415" s="143"/>
      <c r="S415" s="143"/>
      <c r="T415" s="143"/>
      <c r="U415" s="143">
        <v>8</v>
      </c>
      <c r="V415" s="152">
        <v>6</v>
      </c>
      <c r="W415" s="152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</row>
    <row r="416" spans="1:36" s="225" customFormat="1" x14ac:dyDescent="0.25">
      <c r="A416" s="143">
        <v>1.31</v>
      </c>
      <c r="B416" s="143" t="s">
        <v>48</v>
      </c>
      <c r="C416" s="143" t="s">
        <v>41</v>
      </c>
      <c r="D416" s="244" t="s">
        <v>1146</v>
      </c>
      <c r="E416" s="143" t="s">
        <v>1147</v>
      </c>
      <c r="F416" s="143"/>
      <c r="G416" s="143" t="s">
        <v>1148</v>
      </c>
      <c r="H416" s="143" t="s">
        <v>257</v>
      </c>
      <c r="I416" s="144" t="s">
        <v>65</v>
      </c>
      <c r="J416" s="143"/>
      <c r="K416" s="143" t="s">
        <v>66</v>
      </c>
      <c r="L416" s="244">
        <v>2</v>
      </c>
      <c r="M416" s="143">
        <v>0</v>
      </c>
      <c r="N416" s="245">
        <v>2</v>
      </c>
      <c r="O416" s="143">
        <v>2</v>
      </c>
      <c r="P416" s="143">
        <v>2</v>
      </c>
      <c r="Q416" s="143"/>
      <c r="R416" s="143"/>
      <c r="S416" s="143"/>
      <c r="T416" s="143"/>
      <c r="U416" s="143"/>
      <c r="V416" s="152">
        <v>2</v>
      </c>
      <c r="W416" s="152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</row>
    <row r="417" spans="1:36" s="225" customFormat="1" x14ac:dyDescent="0.25">
      <c r="A417" s="143">
        <v>1.31</v>
      </c>
      <c r="B417" s="5" t="s">
        <v>48</v>
      </c>
      <c r="C417" s="5" t="s">
        <v>41</v>
      </c>
      <c r="D417" s="167" t="s">
        <v>864</v>
      </c>
      <c r="E417" s="5" t="s">
        <v>865</v>
      </c>
      <c r="F417" s="5"/>
      <c r="G417" s="5" t="s">
        <v>866</v>
      </c>
      <c r="H417" s="5" t="s">
        <v>64</v>
      </c>
      <c r="I417" s="144" t="s">
        <v>65</v>
      </c>
      <c r="J417" s="5"/>
      <c r="K417" s="5" t="s">
        <v>66</v>
      </c>
      <c r="L417" s="167">
        <v>1</v>
      </c>
      <c r="M417" s="5">
        <v>0</v>
      </c>
      <c r="N417" s="124">
        <v>1</v>
      </c>
      <c r="O417" s="5">
        <v>1</v>
      </c>
      <c r="P417" s="5">
        <v>1</v>
      </c>
      <c r="Q417" s="5"/>
      <c r="R417" s="5"/>
      <c r="S417" s="5"/>
      <c r="T417" s="5"/>
      <c r="U417" s="5"/>
      <c r="V417" s="225">
        <v>1</v>
      </c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s="225" customFormat="1" x14ac:dyDescent="0.25">
      <c r="A418" s="143">
        <v>1.31</v>
      </c>
      <c r="B418" s="5" t="s">
        <v>48</v>
      </c>
      <c r="C418" s="5" t="s">
        <v>41</v>
      </c>
      <c r="D418" s="167" t="s">
        <v>1247</v>
      </c>
      <c r="E418" s="5" t="s">
        <v>1248</v>
      </c>
      <c r="F418" s="5"/>
      <c r="G418" s="5" t="s">
        <v>1249</v>
      </c>
      <c r="H418" s="5" t="s">
        <v>593</v>
      </c>
      <c r="I418" s="144" t="s">
        <v>65</v>
      </c>
      <c r="J418" s="5"/>
      <c r="K418" s="5" t="s">
        <v>522</v>
      </c>
      <c r="L418" s="167">
        <v>1</v>
      </c>
      <c r="M418" s="5">
        <v>0</v>
      </c>
      <c r="N418" s="124">
        <v>1</v>
      </c>
      <c r="O418" s="5">
        <v>1</v>
      </c>
      <c r="P418" s="5">
        <v>1</v>
      </c>
      <c r="Q418" s="5"/>
      <c r="R418" s="5"/>
      <c r="S418" s="5"/>
      <c r="T418" s="5"/>
      <c r="U418" s="5"/>
      <c r="V418" s="225">
        <v>1</v>
      </c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s="225" customFormat="1" x14ac:dyDescent="0.25">
      <c r="A419" s="143">
        <v>1.31</v>
      </c>
      <c r="B419" s="5" t="s">
        <v>48</v>
      </c>
      <c r="C419" s="5" t="s">
        <v>41</v>
      </c>
      <c r="D419" s="167" t="s">
        <v>2468</v>
      </c>
      <c r="E419" s="5" t="s">
        <v>2541</v>
      </c>
      <c r="F419" s="5"/>
      <c r="G419" s="5" t="s">
        <v>2615</v>
      </c>
      <c r="H419" s="5" t="s">
        <v>257</v>
      </c>
      <c r="I419" s="144" t="s">
        <v>65</v>
      </c>
      <c r="J419" s="5"/>
      <c r="K419" s="5" t="s">
        <v>66</v>
      </c>
      <c r="L419" s="167">
        <v>1</v>
      </c>
      <c r="M419" s="5">
        <v>0</v>
      </c>
      <c r="N419" s="124">
        <v>1</v>
      </c>
      <c r="O419" s="5">
        <v>1</v>
      </c>
      <c r="P419" s="5">
        <v>1</v>
      </c>
      <c r="Q419" s="5"/>
      <c r="R419" s="5"/>
      <c r="S419" s="5"/>
      <c r="T419" s="5"/>
      <c r="U419" s="5"/>
      <c r="W419" s="225">
        <v>1</v>
      </c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s="225" customFormat="1" x14ac:dyDescent="0.25">
      <c r="A420" s="143">
        <v>1.31</v>
      </c>
      <c r="B420" s="5" t="s">
        <v>48</v>
      </c>
      <c r="C420" s="5" t="s">
        <v>41</v>
      </c>
      <c r="D420" s="167" t="s">
        <v>1200</v>
      </c>
      <c r="E420" s="5" t="s">
        <v>1201</v>
      </c>
      <c r="F420" s="5"/>
      <c r="G420" s="5" t="s">
        <v>1202</v>
      </c>
      <c r="H420" s="5" t="s">
        <v>495</v>
      </c>
      <c r="I420" s="144" t="s">
        <v>65</v>
      </c>
      <c r="J420" s="5"/>
      <c r="K420" s="5" t="s">
        <v>496</v>
      </c>
      <c r="L420" s="167">
        <v>1</v>
      </c>
      <c r="M420" s="5">
        <v>0</v>
      </c>
      <c r="N420" s="124">
        <v>1</v>
      </c>
      <c r="O420" s="5">
        <v>1</v>
      </c>
      <c r="P420" s="5">
        <v>1</v>
      </c>
      <c r="Q420" s="5"/>
      <c r="R420" s="5"/>
      <c r="S420" s="5"/>
      <c r="T420" s="5"/>
      <c r="U420" s="5"/>
      <c r="V420" s="225">
        <v>1</v>
      </c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s="225" customFormat="1" x14ac:dyDescent="0.25">
      <c r="A421" s="143">
        <v>1.31</v>
      </c>
      <c r="B421" s="5" t="s">
        <v>48</v>
      </c>
      <c r="C421" s="5" t="s">
        <v>41</v>
      </c>
      <c r="D421" s="167" t="s">
        <v>2472</v>
      </c>
      <c r="E421" s="5" t="s">
        <v>2545</v>
      </c>
      <c r="F421" s="5"/>
      <c r="G421" s="5" t="s">
        <v>2619</v>
      </c>
      <c r="H421" s="5" t="s">
        <v>257</v>
      </c>
      <c r="I421" s="144" t="s">
        <v>65</v>
      </c>
      <c r="J421" s="5"/>
      <c r="K421" s="5" t="s">
        <v>66</v>
      </c>
      <c r="L421" s="167">
        <v>1</v>
      </c>
      <c r="M421" s="5">
        <v>0</v>
      </c>
      <c r="N421" s="124">
        <v>1</v>
      </c>
      <c r="O421" s="5">
        <v>1</v>
      </c>
      <c r="P421" s="5">
        <v>1</v>
      </c>
      <c r="Q421" s="5"/>
      <c r="R421" s="5"/>
      <c r="S421" s="5"/>
      <c r="T421" s="5"/>
      <c r="U421" s="5"/>
      <c r="W421" s="225">
        <v>1</v>
      </c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s="225" customFormat="1" x14ac:dyDescent="0.25">
      <c r="A422" s="143">
        <v>1.31</v>
      </c>
      <c r="B422" s="5" t="s">
        <v>48</v>
      </c>
      <c r="C422" s="5" t="s">
        <v>41</v>
      </c>
      <c r="D422" s="167" t="s">
        <v>1063</v>
      </c>
      <c r="E422" s="5" t="s">
        <v>1064</v>
      </c>
      <c r="F422" s="5"/>
      <c r="G422" s="5" t="s">
        <v>1065</v>
      </c>
      <c r="H422" s="5" t="s">
        <v>125</v>
      </c>
      <c r="I422" s="144" t="s">
        <v>65</v>
      </c>
      <c r="J422" s="5"/>
      <c r="K422" s="5" t="s">
        <v>126</v>
      </c>
      <c r="L422" s="167">
        <v>1</v>
      </c>
      <c r="M422" s="5">
        <v>0</v>
      </c>
      <c r="N422" s="124">
        <v>1</v>
      </c>
      <c r="O422" s="5">
        <v>1</v>
      </c>
      <c r="P422" s="5">
        <v>1</v>
      </c>
      <c r="Q422" s="5"/>
      <c r="R422" s="5"/>
      <c r="S422" s="5"/>
      <c r="T422" s="5"/>
      <c r="U422" s="5"/>
      <c r="V422" s="225">
        <v>1</v>
      </c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s="225" customFormat="1" x14ac:dyDescent="0.25">
      <c r="A423" s="143">
        <v>1.31</v>
      </c>
      <c r="B423" s="5" t="s">
        <v>48</v>
      </c>
      <c r="C423" s="5" t="s">
        <v>41</v>
      </c>
      <c r="D423" s="167" t="s">
        <v>2481</v>
      </c>
      <c r="E423" s="5" t="s">
        <v>2554</v>
      </c>
      <c r="F423" s="5"/>
      <c r="G423" s="5" t="s">
        <v>2628</v>
      </c>
      <c r="H423" s="5" t="s">
        <v>378</v>
      </c>
      <c r="I423" s="144" t="s">
        <v>65</v>
      </c>
      <c r="J423" s="5"/>
      <c r="K423" s="5" t="s">
        <v>66</v>
      </c>
      <c r="L423" s="167">
        <v>2</v>
      </c>
      <c r="M423" s="5">
        <v>1</v>
      </c>
      <c r="N423" s="124">
        <v>1</v>
      </c>
      <c r="O423" s="5">
        <v>2</v>
      </c>
      <c r="P423" s="5">
        <v>1</v>
      </c>
      <c r="Q423" s="5"/>
      <c r="R423" s="5"/>
      <c r="S423" s="5"/>
      <c r="T423" s="5"/>
      <c r="U423" s="5"/>
      <c r="W423" s="225">
        <v>1</v>
      </c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s="152" customFormat="1" x14ac:dyDescent="0.25">
      <c r="A424" s="143">
        <v>1.31</v>
      </c>
      <c r="B424" s="5" t="s">
        <v>48</v>
      </c>
      <c r="C424" s="5" t="s">
        <v>41</v>
      </c>
      <c r="D424" s="167" t="s">
        <v>2465</v>
      </c>
      <c r="E424" s="5" t="s">
        <v>2537</v>
      </c>
      <c r="F424" s="5"/>
      <c r="G424" s="5" t="s">
        <v>2612</v>
      </c>
      <c r="H424" s="5" t="s">
        <v>238</v>
      </c>
      <c r="I424" s="144" t="s">
        <v>65</v>
      </c>
      <c r="J424" s="5"/>
      <c r="K424" s="5" t="s">
        <v>126</v>
      </c>
      <c r="L424" s="167">
        <v>1</v>
      </c>
      <c r="M424" s="5">
        <v>0</v>
      </c>
      <c r="N424" s="124">
        <v>1</v>
      </c>
      <c r="O424" s="5">
        <v>1</v>
      </c>
      <c r="P424" s="5">
        <v>1</v>
      </c>
      <c r="Q424" s="5"/>
      <c r="R424" s="5"/>
      <c r="S424" s="5"/>
      <c r="T424" s="5"/>
      <c r="U424" s="5"/>
      <c r="V424" s="225"/>
      <c r="W424" s="225">
        <v>1</v>
      </c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s="225" customFormat="1" x14ac:dyDescent="0.25">
      <c r="A425" s="143">
        <v>1.31</v>
      </c>
      <c r="B425" s="5" t="s">
        <v>48</v>
      </c>
      <c r="C425" s="5" t="s">
        <v>41</v>
      </c>
      <c r="D425" s="167" t="s">
        <v>2460</v>
      </c>
      <c r="E425" s="5" t="s">
        <v>2532</v>
      </c>
      <c r="F425" s="5"/>
      <c r="G425" s="5" t="s">
        <v>2607</v>
      </c>
      <c r="H425" s="5" t="s">
        <v>187</v>
      </c>
      <c r="I425" s="144" t="s">
        <v>65</v>
      </c>
      <c r="J425" s="5"/>
      <c r="K425" s="5" t="s">
        <v>126</v>
      </c>
      <c r="L425" s="167">
        <v>0</v>
      </c>
      <c r="M425" s="5">
        <v>1</v>
      </c>
      <c r="N425" s="124">
        <v>-1</v>
      </c>
      <c r="O425" s="5">
        <v>0</v>
      </c>
      <c r="P425" s="5">
        <v>-1</v>
      </c>
      <c r="Q425" s="5"/>
      <c r="R425" s="5"/>
      <c r="S425" s="5"/>
      <c r="T425" s="5"/>
      <c r="U425" s="5"/>
      <c r="W425" s="225">
        <v>-1</v>
      </c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s="225" customFormat="1" x14ac:dyDescent="0.25">
      <c r="A426" s="143">
        <v>1.31</v>
      </c>
      <c r="B426" s="5" t="s">
        <v>48</v>
      </c>
      <c r="C426" s="5" t="s">
        <v>41</v>
      </c>
      <c r="D426" s="167" t="s">
        <v>1226</v>
      </c>
      <c r="E426" s="5" t="s">
        <v>1227</v>
      </c>
      <c r="F426" s="5"/>
      <c r="G426" s="5" t="s">
        <v>1228</v>
      </c>
      <c r="H426" s="5" t="s">
        <v>550</v>
      </c>
      <c r="I426" s="144" t="s">
        <v>65</v>
      </c>
      <c r="J426" s="5"/>
      <c r="K426" s="5" t="s">
        <v>496</v>
      </c>
      <c r="L426" s="167">
        <v>2</v>
      </c>
      <c r="M426" s="5">
        <v>0</v>
      </c>
      <c r="N426" s="124">
        <v>2</v>
      </c>
      <c r="O426" s="5">
        <v>2</v>
      </c>
      <c r="P426" s="5">
        <v>2</v>
      </c>
      <c r="Q426" s="5"/>
      <c r="R426" s="5"/>
      <c r="S426" s="5"/>
      <c r="T426" s="5"/>
      <c r="U426" s="5"/>
      <c r="V426" s="225">
        <v>2</v>
      </c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s="225" customFormat="1" x14ac:dyDescent="0.25">
      <c r="A427" s="143">
        <v>1.31</v>
      </c>
      <c r="B427" s="5" t="s">
        <v>48</v>
      </c>
      <c r="C427" s="5" t="s">
        <v>41</v>
      </c>
      <c r="D427" s="167" t="s">
        <v>2458</v>
      </c>
      <c r="E427" s="5" t="s">
        <v>2530</v>
      </c>
      <c r="F427" s="5"/>
      <c r="G427" s="5" t="s">
        <v>2605</v>
      </c>
      <c r="H427" s="5" t="s">
        <v>187</v>
      </c>
      <c r="I427" s="144" t="s">
        <v>65</v>
      </c>
      <c r="J427" s="5"/>
      <c r="K427" s="5" t="s">
        <v>126</v>
      </c>
      <c r="L427" s="167">
        <v>0</v>
      </c>
      <c r="M427" s="5">
        <v>1</v>
      </c>
      <c r="N427" s="124">
        <v>-1</v>
      </c>
      <c r="O427" s="5">
        <v>0</v>
      </c>
      <c r="P427" s="5">
        <v>-1</v>
      </c>
      <c r="Q427" s="5"/>
      <c r="R427" s="5"/>
      <c r="S427" s="5"/>
      <c r="T427" s="5"/>
      <c r="U427" s="5"/>
      <c r="W427" s="225">
        <v>-1</v>
      </c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s="225" customFormat="1" x14ac:dyDescent="0.25">
      <c r="A428" s="143">
        <v>1.31</v>
      </c>
      <c r="B428" s="5" t="s">
        <v>48</v>
      </c>
      <c r="C428" s="5" t="s">
        <v>41</v>
      </c>
      <c r="D428" s="167" t="s">
        <v>2474</v>
      </c>
      <c r="E428" s="5" t="s">
        <v>2547</v>
      </c>
      <c r="F428" s="5"/>
      <c r="G428" s="5" t="s">
        <v>2621</v>
      </c>
      <c r="H428" s="5" t="s">
        <v>257</v>
      </c>
      <c r="I428" s="144" t="s">
        <v>65</v>
      </c>
      <c r="J428" s="5"/>
      <c r="K428" s="5" t="s">
        <v>66</v>
      </c>
      <c r="L428" s="167">
        <v>0</v>
      </c>
      <c r="M428" s="5">
        <v>1</v>
      </c>
      <c r="N428" s="124">
        <v>-1</v>
      </c>
      <c r="O428" s="5">
        <v>0</v>
      </c>
      <c r="P428" s="5">
        <v>-1</v>
      </c>
      <c r="Q428" s="5"/>
      <c r="R428" s="5"/>
      <c r="S428" s="5"/>
      <c r="T428" s="5"/>
      <c r="U428" s="5"/>
      <c r="W428" s="225">
        <v>-1</v>
      </c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s="225" customFormat="1" x14ac:dyDescent="0.25">
      <c r="A429" s="143">
        <v>1.31</v>
      </c>
      <c r="B429" s="5" t="s">
        <v>48</v>
      </c>
      <c r="C429" s="5" t="s">
        <v>41</v>
      </c>
      <c r="D429" s="167" t="s">
        <v>1203</v>
      </c>
      <c r="E429" s="5" t="s">
        <v>53</v>
      </c>
      <c r="F429" s="5"/>
      <c r="G429" s="5" t="s">
        <v>1204</v>
      </c>
      <c r="H429" s="5" t="s">
        <v>495</v>
      </c>
      <c r="I429" s="144" t="s">
        <v>65</v>
      </c>
      <c r="J429" s="5"/>
      <c r="K429" s="5" t="s">
        <v>496</v>
      </c>
      <c r="L429" s="167">
        <v>1</v>
      </c>
      <c r="M429" s="5">
        <v>0</v>
      </c>
      <c r="N429" s="124">
        <v>1</v>
      </c>
      <c r="O429" s="5">
        <v>1</v>
      </c>
      <c r="P429" s="5">
        <v>1</v>
      </c>
      <c r="Q429" s="5"/>
      <c r="R429" s="5"/>
      <c r="S429" s="5"/>
      <c r="T429" s="5"/>
      <c r="U429" s="5"/>
      <c r="V429" s="225">
        <v>1</v>
      </c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s="225" customFormat="1" x14ac:dyDescent="0.25">
      <c r="A430" s="143">
        <v>1.31</v>
      </c>
      <c r="B430" s="5" t="s">
        <v>48</v>
      </c>
      <c r="C430" s="5" t="s">
        <v>41</v>
      </c>
      <c r="D430" s="167" t="s">
        <v>1107</v>
      </c>
      <c r="E430" s="5" t="s">
        <v>1108</v>
      </c>
      <c r="F430" s="5"/>
      <c r="G430" s="5" t="s">
        <v>1109</v>
      </c>
      <c r="H430" s="5" t="s">
        <v>187</v>
      </c>
      <c r="I430" s="144" t="s">
        <v>65</v>
      </c>
      <c r="J430" s="5"/>
      <c r="K430" s="5" t="s">
        <v>126</v>
      </c>
      <c r="L430" s="167">
        <v>1</v>
      </c>
      <c r="M430" s="5">
        <v>0</v>
      </c>
      <c r="N430" s="124">
        <v>1</v>
      </c>
      <c r="O430" s="5">
        <v>1</v>
      </c>
      <c r="P430" s="5">
        <v>1</v>
      </c>
      <c r="Q430" s="5"/>
      <c r="R430" s="5"/>
      <c r="S430" s="5"/>
      <c r="T430" s="5"/>
      <c r="U430" s="5"/>
      <c r="V430" s="225">
        <v>1</v>
      </c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s="225" customFormat="1" x14ac:dyDescent="0.25">
      <c r="A431" s="143">
        <v>1.31</v>
      </c>
      <c r="B431" s="5" t="s">
        <v>48</v>
      </c>
      <c r="C431" s="5" t="s">
        <v>41</v>
      </c>
      <c r="D431" s="167" t="s">
        <v>1170</v>
      </c>
      <c r="E431" s="5" t="s">
        <v>1171</v>
      </c>
      <c r="F431" s="5"/>
      <c r="G431" s="5" t="s">
        <v>1172</v>
      </c>
      <c r="H431" s="5" t="s">
        <v>378</v>
      </c>
      <c r="I431" s="144" t="s">
        <v>65</v>
      </c>
      <c r="J431" s="5"/>
      <c r="K431" s="5" t="s">
        <v>66</v>
      </c>
      <c r="L431" s="167">
        <v>1</v>
      </c>
      <c r="M431" s="5">
        <v>0</v>
      </c>
      <c r="N431" s="124">
        <v>1</v>
      </c>
      <c r="O431" s="5">
        <v>1</v>
      </c>
      <c r="P431" s="5">
        <v>1</v>
      </c>
      <c r="Q431" s="5"/>
      <c r="R431" s="5"/>
      <c r="S431" s="5"/>
      <c r="T431" s="5"/>
      <c r="U431" s="5"/>
      <c r="V431" s="225">
        <v>1</v>
      </c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s="225" customFormat="1" x14ac:dyDescent="0.25">
      <c r="A432" s="143">
        <v>1.31</v>
      </c>
      <c r="B432" s="5" t="s">
        <v>48</v>
      </c>
      <c r="C432" s="5" t="s">
        <v>41</v>
      </c>
      <c r="D432" s="167" t="s">
        <v>1140</v>
      </c>
      <c r="E432" s="5" t="s">
        <v>1141</v>
      </c>
      <c r="F432" s="5"/>
      <c r="G432" s="5" t="s">
        <v>1142</v>
      </c>
      <c r="H432" s="5" t="s">
        <v>257</v>
      </c>
      <c r="I432" s="144" t="s">
        <v>65</v>
      </c>
      <c r="J432" s="5"/>
      <c r="K432" s="5" t="s">
        <v>66</v>
      </c>
      <c r="L432" s="167">
        <v>1</v>
      </c>
      <c r="M432" s="5">
        <v>0</v>
      </c>
      <c r="N432" s="124">
        <v>1</v>
      </c>
      <c r="O432" s="5">
        <v>1</v>
      </c>
      <c r="P432" s="5">
        <v>1</v>
      </c>
      <c r="Q432" s="5"/>
      <c r="R432" s="5"/>
      <c r="S432" s="5"/>
      <c r="T432" s="5"/>
      <c r="U432" s="5"/>
      <c r="V432" s="225">
        <v>1</v>
      </c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s="225" customFormat="1" x14ac:dyDescent="0.25">
      <c r="A433" s="143">
        <v>1.31</v>
      </c>
      <c r="B433" s="5" t="s">
        <v>48</v>
      </c>
      <c r="C433" s="5" t="s">
        <v>41</v>
      </c>
      <c r="D433" s="167" t="s">
        <v>1309</v>
      </c>
      <c r="E433" s="5" t="s">
        <v>1310</v>
      </c>
      <c r="F433" s="5"/>
      <c r="G433" s="5" t="s">
        <v>1311</v>
      </c>
      <c r="H433" s="5" t="s">
        <v>714</v>
      </c>
      <c r="I433" s="144" t="s">
        <v>65</v>
      </c>
      <c r="J433" s="5"/>
      <c r="K433" s="5" t="s">
        <v>66</v>
      </c>
      <c r="L433" s="167">
        <v>2</v>
      </c>
      <c r="M433" s="5">
        <v>0</v>
      </c>
      <c r="N433" s="124">
        <v>2</v>
      </c>
      <c r="O433" s="5">
        <v>2</v>
      </c>
      <c r="P433" s="5">
        <v>2</v>
      </c>
      <c r="Q433" s="5"/>
      <c r="R433" s="5"/>
      <c r="S433" s="5"/>
      <c r="T433" s="5"/>
      <c r="U433" s="5"/>
      <c r="V433" s="225">
        <v>2</v>
      </c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s="225" customFormat="1" x14ac:dyDescent="0.25">
      <c r="A434" s="143">
        <v>1.31</v>
      </c>
      <c r="B434" s="5" t="s">
        <v>48</v>
      </c>
      <c r="C434" s="5" t="s">
        <v>41</v>
      </c>
      <c r="D434" s="167" t="s">
        <v>1194</v>
      </c>
      <c r="E434" s="5" t="s">
        <v>1195</v>
      </c>
      <c r="F434" s="5"/>
      <c r="G434" s="5" t="s">
        <v>1196</v>
      </c>
      <c r="H434" s="5" t="s">
        <v>378</v>
      </c>
      <c r="I434" s="144" t="s">
        <v>65</v>
      </c>
      <c r="J434" s="5"/>
      <c r="K434" s="5" t="s">
        <v>66</v>
      </c>
      <c r="L434" s="167">
        <v>1</v>
      </c>
      <c r="M434" s="5">
        <v>0</v>
      </c>
      <c r="N434" s="124">
        <v>1</v>
      </c>
      <c r="O434" s="5">
        <v>1</v>
      </c>
      <c r="P434" s="5">
        <v>1</v>
      </c>
      <c r="Q434" s="5"/>
      <c r="R434" s="5"/>
      <c r="S434" s="5"/>
      <c r="T434" s="5"/>
      <c r="U434" s="5"/>
      <c r="V434" s="225">
        <v>1</v>
      </c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s="225" customFormat="1" x14ac:dyDescent="0.25">
      <c r="A435" s="143">
        <v>1.31</v>
      </c>
      <c r="B435" s="5" t="s">
        <v>48</v>
      </c>
      <c r="C435" s="5" t="s">
        <v>41</v>
      </c>
      <c r="D435" s="167" t="s">
        <v>1197</v>
      </c>
      <c r="E435" s="5" t="s">
        <v>1198</v>
      </c>
      <c r="F435" s="5"/>
      <c r="G435" s="5" t="s">
        <v>1199</v>
      </c>
      <c r="H435" s="5" t="s">
        <v>495</v>
      </c>
      <c r="I435" s="144" t="s">
        <v>65</v>
      </c>
      <c r="J435" s="5"/>
      <c r="K435" s="5" t="s">
        <v>496</v>
      </c>
      <c r="L435" s="167">
        <v>1</v>
      </c>
      <c r="M435" s="5">
        <v>0</v>
      </c>
      <c r="N435" s="124">
        <v>1</v>
      </c>
      <c r="O435" s="5">
        <v>1</v>
      </c>
      <c r="P435" s="5">
        <v>1</v>
      </c>
      <c r="Q435" s="5"/>
      <c r="R435" s="5"/>
      <c r="S435" s="5"/>
      <c r="T435" s="5"/>
      <c r="U435" s="5"/>
      <c r="V435" s="225">
        <v>1</v>
      </c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s="225" customFormat="1" x14ac:dyDescent="0.25">
      <c r="A436" s="143">
        <v>1.31</v>
      </c>
      <c r="B436" s="5" t="s">
        <v>48</v>
      </c>
      <c r="C436" s="5" t="s">
        <v>41</v>
      </c>
      <c r="D436" s="167" t="s">
        <v>281</v>
      </c>
      <c r="E436" s="5" t="s">
        <v>2538</v>
      </c>
      <c r="F436" s="5"/>
      <c r="G436" s="5" t="s">
        <v>283</v>
      </c>
      <c r="H436" s="5" t="s">
        <v>257</v>
      </c>
      <c r="I436" s="144" t="s">
        <v>65</v>
      </c>
      <c r="J436" s="5"/>
      <c r="K436" s="5" t="s">
        <v>66</v>
      </c>
      <c r="L436" s="167">
        <v>1</v>
      </c>
      <c r="M436" s="5">
        <v>0</v>
      </c>
      <c r="N436" s="124">
        <v>1</v>
      </c>
      <c r="O436" s="5">
        <v>1</v>
      </c>
      <c r="P436" s="5">
        <v>1</v>
      </c>
      <c r="Q436" s="5"/>
      <c r="R436" s="5"/>
      <c r="S436" s="5"/>
      <c r="T436" s="5"/>
      <c r="U436" s="5"/>
      <c r="W436" s="225">
        <v>1</v>
      </c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s="225" customFormat="1" x14ac:dyDescent="0.25">
      <c r="A437" s="143">
        <v>1.31</v>
      </c>
      <c r="B437" s="5" t="s">
        <v>48</v>
      </c>
      <c r="C437" s="5" t="s">
        <v>41</v>
      </c>
      <c r="D437" s="167" t="s">
        <v>1321</v>
      </c>
      <c r="E437" s="5" t="s">
        <v>1322</v>
      </c>
      <c r="F437" s="5"/>
      <c r="G437" s="5" t="s">
        <v>1323</v>
      </c>
      <c r="H437" s="5" t="s">
        <v>714</v>
      </c>
      <c r="I437" s="144" t="s">
        <v>65</v>
      </c>
      <c r="J437" s="5"/>
      <c r="K437" s="5" t="s">
        <v>66</v>
      </c>
      <c r="L437" s="167">
        <v>2</v>
      </c>
      <c r="M437" s="5">
        <v>0</v>
      </c>
      <c r="N437" s="124">
        <v>2</v>
      </c>
      <c r="O437" s="5">
        <v>2</v>
      </c>
      <c r="P437" s="5">
        <v>2</v>
      </c>
      <c r="Q437" s="5"/>
      <c r="R437" s="5"/>
      <c r="S437" s="5"/>
      <c r="T437" s="5"/>
      <c r="U437" s="5"/>
      <c r="V437" s="225">
        <v>2</v>
      </c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s="225" customFormat="1" x14ac:dyDescent="0.25">
      <c r="A438" s="143">
        <v>1.31</v>
      </c>
      <c r="B438" s="5" t="s">
        <v>48</v>
      </c>
      <c r="C438" s="5" t="s">
        <v>41</v>
      </c>
      <c r="D438" s="167" t="s">
        <v>1060</v>
      </c>
      <c r="E438" s="5" t="s">
        <v>1061</v>
      </c>
      <c r="F438" s="5"/>
      <c r="G438" s="5" t="s">
        <v>1062</v>
      </c>
      <c r="H438" s="5" t="s">
        <v>64</v>
      </c>
      <c r="I438" s="144" t="s">
        <v>65</v>
      </c>
      <c r="J438" s="5"/>
      <c r="K438" s="5" t="s">
        <v>66</v>
      </c>
      <c r="L438" s="167">
        <v>1</v>
      </c>
      <c r="M438" s="5">
        <v>0</v>
      </c>
      <c r="N438" s="124">
        <v>1</v>
      </c>
      <c r="O438" s="5">
        <v>1</v>
      </c>
      <c r="P438" s="5">
        <v>1</v>
      </c>
      <c r="Q438" s="5"/>
      <c r="R438" s="5"/>
      <c r="S438" s="5"/>
      <c r="T438" s="5"/>
      <c r="U438" s="5"/>
      <c r="V438" s="225">
        <v>1</v>
      </c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s="225" customFormat="1" x14ac:dyDescent="0.25">
      <c r="A439" s="143">
        <v>1.31</v>
      </c>
      <c r="B439" s="5" t="s">
        <v>48</v>
      </c>
      <c r="C439" s="5" t="s">
        <v>41</v>
      </c>
      <c r="D439" s="167" t="s">
        <v>1084</v>
      </c>
      <c r="E439" s="5" t="s">
        <v>1085</v>
      </c>
      <c r="F439" s="5" t="s">
        <v>1086</v>
      </c>
      <c r="G439" s="5" t="s">
        <v>1087</v>
      </c>
      <c r="H439" s="5" t="s">
        <v>182</v>
      </c>
      <c r="I439" s="144" t="s">
        <v>65</v>
      </c>
      <c r="J439" s="5"/>
      <c r="K439" s="5" t="s">
        <v>183</v>
      </c>
      <c r="L439" s="167">
        <v>1</v>
      </c>
      <c r="M439" s="5">
        <v>1</v>
      </c>
      <c r="N439" s="124">
        <v>0</v>
      </c>
      <c r="O439" s="5">
        <v>1</v>
      </c>
      <c r="P439" s="5">
        <v>0</v>
      </c>
      <c r="Q439" s="5"/>
      <c r="R439" s="5"/>
      <c r="S439" s="5"/>
      <c r="T439" s="5"/>
      <c r="U439" s="5"/>
      <c r="V439" s="225">
        <v>0</v>
      </c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s="225" customFormat="1" x14ac:dyDescent="0.25">
      <c r="A440" s="143">
        <v>1.31</v>
      </c>
      <c r="B440" s="5" t="s">
        <v>48</v>
      </c>
      <c r="C440" s="5" t="s">
        <v>41</v>
      </c>
      <c r="D440" s="167" t="s">
        <v>2448</v>
      </c>
      <c r="E440" s="5" t="s">
        <v>2518</v>
      </c>
      <c r="F440" s="5"/>
      <c r="G440" s="5" t="s">
        <v>2594</v>
      </c>
      <c r="H440" s="5" t="s">
        <v>64</v>
      </c>
      <c r="I440" s="144" t="s">
        <v>65</v>
      </c>
      <c r="J440" s="5"/>
      <c r="K440" s="5" t="s">
        <v>66</v>
      </c>
      <c r="L440" s="167">
        <v>4</v>
      </c>
      <c r="M440" s="5">
        <v>0</v>
      </c>
      <c r="N440" s="124">
        <v>4</v>
      </c>
      <c r="O440" s="5">
        <v>4</v>
      </c>
      <c r="P440" s="5">
        <v>4</v>
      </c>
      <c r="Q440" s="5"/>
      <c r="R440" s="5"/>
      <c r="S440" s="5"/>
      <c r="T440" s="5"/>
      <c r="U440" s="5"/>
      <c r="X440" s="5">
        <v>4</v>
      </c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s="225" customFormat="1" x14ac:dyDescent="0.25">
      <c r="A441" s="143">
        <v>1.31</v>
      </c>
      <c r="B441" s="5" t="s">
        <v>48</v>
      </c>
      <c r="C441" s="5" t="s">
        <v>41</v>
      </c>
      <c r="D441" s="167" t="s">
        <v>2477</v>
      </c>
      <c r="E441" s="5" t="s">
        <v>2550</v>
      </c>
      <c r="F441" s="5"/>
      <c r="G441" s="5" t="s">
        <v>2624</v>
      </c>
      <c r="H441" s="5" t="s">
        <v>378</v>
      </c>
      <c r="I441" s="144" t="s">
        <v>65</v>
      </c>
      <c r="J441" s="5"/>
      <c r="K441" s="5" t="s">
        <v>66</v>
      </c>
      <c r="L441" s="167">
        <v>1</v>
      </c>
      <c r="M441" s="5">
        <v>0</v>
      </c>
      <c r="N441" s="124">
        <v>1</v>
      </c>
      <c r="O441" s="5">
        <v>1</v>
      </c>
      <c r="P441" s="5">
        <v>1</v>
      </c>
      <c r="Q441" s="5"/>
      <c r="R441" s="5"/>
      <c r="S441" s="5"/>
      <c r="T441" s="5"/>
      <c r="U441" s="5"/>
      <c r="W441" s="225">
        <v>1</v>
      </c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s="225" customFormat="1" x14ac:dyDescent="0.25">
      <c r="A442" s="143">
        <v>1.31</v>
      </c>
      <c r="B442" s="5" t="s">
        <v>48</v>
      </c>
      <c r="C442" s="5" t="s">
        <v>41</v>
      </c>
      <c r="D442" s="167" t="s">
        <v>2507</v>
      </c>
      <c r="E442" s="5" t="s">
        <v>2582</v>
      </c>
      <c r="F442" s="5"/>
      <c r="G442" s="5" t="s">
        <v>2654</v>
      </c>
      <c r="H442" s="5" t="s">
        <v>762</v>
      </c>
      <c r="I442" s="144" t="s">
        <v>65</v>
      </c>
      <c r="J442" s="5"/>
      <c r="K442" s="5" t="s">
        <v>183</v>
      </c>
      <c r="L442" s="167">
        <v>1</v>
      </c>
      <c r="M442" s="5">
        <v>0</v>
      </c>
      <c r="N442" s="124">
        <v>1</v>
      </c>
      <c r="O442" s="5">
        <v>1</v>
      </c>
      <c r="P442" s="5">
        <v>1</v>
      </c>
      <c r="Q442" s="5"/>
      <c r="R442" s="5"/>
      <c r="S442" s="5"/>
      <c r="T442" s="5"/>
      <c r="U442" s="5"/>
      <c r="W442" s="225">
        <v>1</v>
      </c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s="225" customFormat="1" x14ac:dyDescent="0.25">
      <c r="A443" s="143">
        <v>1.31</v>
      </c>
      <c r="B443" s="5" t="s">
        <v>48</v>
      </c>
      <c r="C443" s="5" t="s">
        <v>41</v>
      </c>
      <c r="D443" s="167" t="s">
        <v>2511</v>
      </c>
      <c r="E443" s="5" t="s">
        <v>2587</v>
      </c>
      <c r="F443" s="5"/>
      <c r="G443" s="5" t="s">
        <v>2659</v>
      </c>
      <c r="H443" s="5" t="s">
        <v>704</v>
      </c>
      <c r="I443" s="144" t="s">
        <v>65</v>
      </c>
      <c r="J443" s="5"/>
      <c r="K443" s="5" t="s">
        <v>183</v>
      </c>
      <c r="L443" s="167">
        <v>1</v>
      </c>
      <c r="M443" s="5">
        <v>0</v>
      </c>
      <c r="N443" s="124">
        <v>1</v>
      </c>
      <c r="O443" s="5">
        <v>1</v>
      </c>
      <c r="P443" s="5">
        <v>1</v>
      </c>
      <c r="Q443" s="5"/>
      <c r="R443" s="5"/>
      <c r="S443" s="5"/>
      <c r="T443" s="5"/>
      <c r="U443" s="5"/>
      <c r="W443" s="225">
        <v>1</v>
      </c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s="225" customFormat="1" x14ac:dyDescent="0.25">
      <c r="A444" s="143">
        <v>1.31</v>
      </c>
      <c r="B444" s="5" t="s">
        <v>48</v>
      </c>
      <c r="C444" s="5" t="s">
        <v>41</v>
      </c>
      <c r="D444" s="167" t="s">
        <v>2499</v>
      </c>
      <c r="E444" s="5" t="s">
        <v>2573</v>
      </c>
      <c r="F444" s="5"/>
      <c r="G444" s="5" t="s">
        <v>2646</v>
      </c>
      <c r="H444" s="5" t="s">
        <v>714</v>
      </c>
      <c r="I444" s="144" t="s">
        <v>65</v>
      </c>
      <c r="J444" s="5"/>
      <c r="K444" s="5" t="s">
        <v>66</v>
      </c>
      <c r="L444" s="167">
        <v>2</v>
      </c>
      <c r="M444" s="5">
        <v>0</v>
      </c>
      <c r="N444" s="124">
        <v>2</v>
      </c>
      <c r="O444" s="5">
        <v>2</v>
      </c>
      <c r="P444" s="5">
        <v>2</v>
      </c>
      <c r="Q444" s="5"/>
      <c r="R444" s="5"/>
      <c r="S444" s="5"/>
      <c r="T444" s="5"/>
      <c r="U444" s="5"/>
      <c r="W444" s="225">
        <v>2</v>
      </c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s="225" customFormat="1" x14ac:dyDescent="0.25">
      <c r="A445" s="143">
        <v>1.31</v>
      </c>
      <c r="B445" s="5" t="s">
        <v>48</v>
      </c>
      <c r="C445" s="5" t="s">
        <v>41</v>
      </c>
      <c r="D445" s="167" t="s">
        <v>2510</v>
      </c>
      <c r="E445" s="5" t="s">
        <v>2585</v>
      </c>
      <c r="F445" s="5"/>
      <c r="G445" s="5" t="s">
        <v>2657</v>
      </c>
      <c r="H445" s="5" t="s">
        <v>762</v>
      </c>
      <c r="I445" s="144" t="s">
        <v>65</v>
      </c>
      <c r="J445" s="5"/>
      <c r="K445" s="5" t="s">
        <v>183</v>
      </c>
      <c r="L445" s="167">
        <v>1</v>
      </c>
      <c r="M445" s="5">
        <v>0</v>
      </c>
      <c r="N445" s="124">
        <v>1</v>
      </c>
      <c r="O445" s="5">
        <v>1</v>
      </c>
      <c r="P445" s="5">
        <v>1</v>
      </c>
      <c r="Q445" s="5"/>
      <c r="R445" s="5"/>
      <c r="S445" s="5"/>
      <c r="T445" s="5"/>
      <c r="U445" s="5"/>
      <c r="W445" s="225">
        <v>1</v>
      </c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s="152" customFormat="1" x14ac:dyDescent="0.25">
      <c r="A446" s="143">
        <v>1.31</v>
      </c>
      <c r="B446" s="5" t="s">
        <v>48</v>
      </c>
      <c r="C446" s="5" t="s">
        <v>41</v>
      </c>
      <c r="D446" s="167" t="s">
        <v>909</v>
      </c>
      <c r="E446" s="5" t="s">
        <v>910</v>
      </c>
      <c r="F446" s="5"/>
      <c r="G446" s="5" t="s">
        <v>911</v>
      </c>
      <c r="H446" s="5" t="s">
        <v>257</v>
      </c>
      <c r="I446" s="144" t="s">
        <v>65</v>
      </c>
      <c r="J446" s="5"/>
      <c r="K446" s="5" t="s">
        <v>66</v>
      </c>
      <c r="L446" s="167">
        <v>1</v>
      </c>
      <c r="M446" s="5">
        <v>0</v>
      </c>
      <c r="N446" s="124">
        <v>1</v>
      </c>
      <c r="O446" s="5">
        <v>1</v>
      </c>
      <c r="P446" s="5">
        <v>1</v>
      </c>
      <c r="Q446" s="5"/>
      <c r="R446" s="5"/>
      <c r="S446" s="5"/>
      <c r="T446" s="5"/>
      <c r="U446" s="5"/>
      <c r="V446" s="225">
        <v>1</v>
      </c>
      <c r="W446" s="22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s="225" customFormat="1" x14ac:dyDescent="0.25">
      <c r="A447" s="143">
        <v>1.31</v>
      </c>
      <c r="B447" s="5" t="s">
        <v>48</v>
      </c>
      <c r="C447" s="5" t="s">
        <v>41</v>
      </c>
      <c r="D447" s="167" t="s">
        <v>2480</v>
      </c>
      <c r="E447" s="5" t="s">
        <v>2553</v>
      </c>
      <c r="F447" s="5"/>
      <c r="G447" s="5" t="s">
        <v>2627</v>
      </c>
      <c r="H447" s="5" t="s">
        <v>378</v>
      </c>
      <c r="I447" s="144" t="s">
        <v>65</v>
      </c>
      <c r="J447" s="5"/>
      <c r="K447" s="5" t="s">
        <v>66</v>
      </c>
      <c r="L447" s="167">
        <v>0</v>
      </c>
      <c r="M447" s="5">
        <v>1</v>
      </c>
      <c r="N447" s="124">
        <v>-1</v>
      </c>
      <c r="O447" s="5">
        <v>0</v>
      </c>
      <c r="P447" s="5">
        <v>-1</v>
      </c>
      <c r="Q447" s="5"/>
      <c r="R447" s="5"/>
      <c r="S447" s="5"/>
      <c r="T447" s="5"/>
      <c r="U447" s="5"/>
      <c r="W447" s="225">
        <v>-1</v>
      </c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s="225" customFormat="1" x14ac:dyDescent="0.25">
      <c r="A448" s="143">
        <v>1.31</v>
      </c>
      <c r="B448" s="5" t="s">
        <v>48</v>
      </c>
      <c r="C448" s="5" t="s">
        <v>41</v>
      </c>
      <c r="D448" s="167" t="s">
        <v>1143</v>
      </c>
      <c r="E448" s="5" t="s">
        <v>1144</v>
      </c>
      <c r="F448" s="5"/>
      <c r="G448" s="5" t="s">
        <v>1145</v>
      </c>
      <c r="H448" s="5" t="s">
        <v>257</v>
      </c>
      <c r="I448" s="144" t="s">
        <v>65</v>
      </c>
      <c r="J448" s="5"/>
      <c r="K448" s="5" t="s">
        <v>66</v>
      </c>
      <c r="L448" s="167">
        <v>1</v>
      </c>
      <c r="M448" s="5">
        <v>0</v>
      </c>
      <c r="N448" s="124">
        <v>1</v>
      </c>
      <c r="O448" s="5">
        <v>1</v>
      </c>
      <c r="P448" s="5">
        <v>1</v>
      </c>
      <c r="Q448" s="5"/>
      <c r="R448" s="5"/>
      <c r="S448" s="5"/>
      <c r="T448" s="5"/>
      <c r="U448" s="5"/>
      <c r="V448" s="225">
        <v>1</v>
      </c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s="225" customFormat="1" x14ac:dyDescent="0.25">
      <c r="A449" s="143">
        <v>1.31</v>
      </c>
      <c r="B449" s="5" t="s">
        <v>48</v>
      </c>
      <c r="C449" s="5" t="s">
        <v>41</v>
      </c>
      <c r="D449" s="167" t="s">
        <v>1185</v>
      </c>
      <c r="E449" s="5" t="s">
        <v>1186</v>
      </c>
      <c r="F449" s="5"/>
      <c r="G449" s="5" t="s">
        <v>1187</v>
      </c>
      <c r="H449" s="5" t="s">
        <v>378</v>
      </c>
      <c r="I449" s="144" t="s">
        <v>65</v>
      </c>
      <c r="J449" s="5"/>
      <c r="K449" s="5" t="s">
        <v>66</v>
      </c>
      <c r="L449" s="167">
        <v>1</v>
      </c>
      <c r="M449" s="5">
        <v>0</v>
      </c>
      <c r="N449" s="124">
        <v>1</v>
      </c>
      <c r="O449" s="5">
        <v>1</v>
      </c>
      <c r="P449" s="5">
        <v>1</v>
      </c>
      <c r="Q449" s="5"/>
      <c r="R449" s="5"/>
      <c r="S449" s="5"/>
      <c r="T449" s="5"/>
      <c r="U449" s="5"/>
      <c r="V449" s="225">
        <v>1</v>
      </c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s="225" customFormat="1" x14ac:dyDescent="0.25">
      <c r="A450" s="143">
        <v>1.31</v>
      </c>
      <c r="B450" s="5" t="s">
        <v>48</v>
      </c>
      <c r="C450" s="5" t="s">
        <v>41</v>
      </c>
      <c r="D450" s="167" t="s">
        <v>1149</v>
      </c>
      <c r="E450" s="5" t="s">
        <v>1150</v>
      </c>
      <c r="F450" s="5"/>
      <c r="G450" s="5" t="s">
        <v>1151</v>
      </c>
      <c r="H450" s="5" t="s">
        <v>257</v>
      </c>
      <c r="I450" s="144" t="s">
        <v>65</v>
      </c>
      <c r="J450" s="5"/>
      <c r="K450" s="5" t="s">
        <v>66</v>
      </c>
      <c r="L450" s="167">
        <v>1</v>
      </c>
      <c r="M450" s="5">
        <v>0</v>
      </c>
      <c r="N450" s="124">
        <v>1</v>
      </c>
      <c r="O450" s="5">
        <v>1</v>
      </c>
      <c r="P450" s="5">
        <v>1</v>
      </c>
      <c r="Q450" s="5"/>
      <c r="R450" s="5"/>
      <c r="S450" s="5"/>
      <c r="T450" s="5"/>
      <c r="U450" s="5"/>
      <c r="V450" s="225">
        <v>1</v>
      </c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s="225" customFormat="1" x14ac:dyDescent="0.25">
      <c r="A451" s="143">
        <v>1.31</v>
      </c>
      <c r="B451" s="5" t="s">
        <v>48</v>
      </c>
      <c r="C451" s="5" t="s">
        <v>41</v>
      </c>
      <c r="D451" s="167" t="s">
        <v>1229</v>
      </c>
      <c r="E451" s="5" t="s">
        <v>1230</v>
      </c>
      <c r="F451" s="5"/>
      <c r="G451" s="5" t="s">
        <v>1231</v>
      </c>
      <c r="H451" s="5" t="s">
        <v>593</v>
      </c>
      <c r="I451" s="144" t="s">
        <v>65</v>
      </c>
      <c r="J451" s="5"/>
      <c r="K451" s="5" t="s">
        <v>522</v>
      </c>
      <c r="L451" s="167">
        <v>1</v>
      </c>
      <c r="M451" s="5">
        <v>0</v>
      </c>
      <c r="N451" s="124">
        <v>1</v>
      </c>
      <c r="O451" s="5">
        <v>1</v>
      </c>
      <c r="P451" s="5">
        <v>1</v>
      </c>
      <c r="Q451" s="5"/>
      <c r="R451" s="5"/>
      <c r="S451" s="5"/>
      <c r="T451" s="5"/>
      <c r="U451" s="5"/>
      <c r="V451" s="225">
        <v>1</v>
      </c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s="225" customFormat="1" x14ac:dyDescent="0.25">
      <c r="A452" s="143">
        <v>1.31</v>
      </c>
      <c r="B452" s="5" t="s">
        <v>48</v>
      </c>
      <c r="C452" s="5" t="s">
        <v>41</v>
      </c>
      <c r="D452" s="167" t="s">
        <v>1152</v>
      </c>
      <c r="E452" s="5" t="s">
        <v>1153</v>
      </c>
      <c r="F452" s="5"/>
      <c r="G452" s="5" t="s">
        <v>1154</v>
      </c>
      <c r="H452" s="5" t="s">
        <v>257</v>
      </c>
      <c r="I452" s="144" t="s">
        <v>65</v>
      </c>
      <c r="J452" s="5"/>
      <c r="K452" s="5" t="s">
        <v>66</v>
      </c>
      <c r="L452" s="167">
        <v>1</v>
      </c>
      <c r="M452" s="5">
        <v>0</v>
      </c>
      <c r="N452" s="124">
        <v>1</v>
      </c>
      <c r="O452" s="5">
        <v>1</v>
      </c>
      <c r="P452" s="5">
        <v>1</v>
      </c>
      <c r="Q452" s="5"/>
      <c r="R452" s="5"/>
      <c r="S452" s="5"/>
      <c r="T452" s="5"/>
      <c r="U452" s="5"/>
      <c r="V452" s="225">
        <v>1</v>
      </c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s="225" customFormat="1" x14ac:dyDescent="0.25">
      <c r="A453" s="143">
        <v>1.31</v>
      </c>
      <c r="B453" s="5" t="s">
        <v>48</v>
      </c>
      <c r="C453" s="5" t="s">
        <v>41</v>
      </c>
      <c r="D453" s="167" t="s">
        <v>2514</v>
      </c>
      <c r="E453" s="5" t="s">
        <v>2590</v>
      </c>
      <c r="F453" s="5"/>
      <c r="G453" s="5" t="s">
        <v>2662</v>
      </c>
      <c r="H453" s="5" t="s">
        <v>704</v>
      </c>
      <c r="I453" s="144" t="s">
        <v>65</v>
      </c>
      <c r="J453" s="5"/>
      <c r="K453" s="5" t="s">
        <v>183</v>
      </c>
      <c r="L453" s="167">
        <v>2</v>
      </c>
      <c r="M453" s="5">
        <v>0</v>
      </c>
      <c r="N453" s="124">
        <v>2</v>
      </c>
      <c r="O453" s="5">
        <v>2</v>
      </c>
      <c r="P453" s="5">
        <v>2</v>
      </c>
      <c r="Q453" s="5"/>
      <c r="R453" s="5"/>
      <c r="S453" s="5"/>
      <c r="T453" s="5"/>
      <c r="U453" s="5"/>
      <c r="W453" s="225">
        <v>2</v>
      </c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s="225" customFormat="1" x14ac:dyDescent="0.25">
      <c r="A454" s="143">
        <v>1.31</v>
      </c>
      <c r="B454" s="5" t="s">
        <v>48</v>
      </c>
      <c r="C454" s="5" t="s">
        <v>41</v>
      </c>
      <c r="D454" s="167" t="s">
        <v>1318</v>
      </c>
      <c r="E454" s="5" t="s">
        <v>1319</v>
      </c>
      <c r="F454" s="5"/>
      <c r="G454" s="5" t="s">
        <v>1320</v>
      </c>
      <c r="H454" s="5" t="s">
        <v>714</v>
      </c>
      <c r="I454" s="144" t="s">
        <v>65</v>
      </c>
      <c r="J454" s="5"/>
      <c r="K454" s="5" t="s">
        <v>66</v>
      </c>
      <c r="L454" s="167">
        <v>1</v>
      </c>
      <c r="M454" s="5">
        <v>0</v>
      </c>
      <c r="N454" s="124">
        <v>1</v>
      </c>
      <c r="O454" s="5">
        <v>1</v>
      </c>
      <c r="P454" s="5">
        <v>1</v>
      </c>
      <c r="Q454" s="5"/>
      <c r="R454" s="5"/>
      <c r="S454" s="5"/>
      <c r="T454" s="5"/>
      <c r="U454" s="5"/>
      <c r="V454" s="225">
        <v>1</v>
      </c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s="225" customFormat="1" x14ac:dyDescent="0.25">
      <c r="A455" s="143">
        <v>1.31</v>
      </c>
      <c r="B455" s="5" t="s">
        <v>48</v>
      </c>
      <c r="C455" s="5" t="s">
        <v>41</v>
      </c>
      <c r="D455" s="167" t="s">
        <v>2490</v>
      </c>
      <c r="E455" s="5" t="s">
        <v>2563</v>
      </c>
      <c r="F455" s="5"/>
      <c r="G455" s="5" t="s">
        <v>2637</v>
      </c>
      <c r="H455" s="5" t="s">
        <v>550</v>
      </c>
      <c r="I455" s="144" t="s">
        <v>65</v>
      </c>
      <c r="J455" s="5"/>
      <c r="K455" s="5" t="s">
        <v>496</v>
      </c>
      <c r="L455" s="167">
        <v>1</v>
      </c>
      <c r="M455" s="5">
        <v>0</v>
      </c>
      <c r="N455" s="124">
        <v>1</v>
      </c>
      <c r="O455" s="5">
        <v>1</v>
      </c>
      <c r="P455" s="5">
        <v>1</v>
      </c>
      <c r="Q455" s="5"/>
      <c r="R455" s="5"/>
      <c r="S455" s="5"/>
      <c r="T455" s="5"/>
      <c r="U455" s="5"/>
      <c r="W455" s="225">
        <v>1</v>
      </c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s="225" customFormat="1" x14ac:dyDescent="0.25">
      <c r="A456" s="143">
        <v>1.31</v>
      </c>
      <c r="B456" s="5" t="s">
        <v>48</v>
      </c>
      <c r="C456" s="5" t="s">
        <v>41</v>
      </c>
      <c r="D456" s="167" t="s">
        <v>1081</v>
      </c>
      <c r="E456" s="5" t="s">
        <v>1082</v>
      </c>
      <c r="F456" s="5"/>
      <c r="G456" s="5" t="s">
        <v>1083</v>
      </c>
      <c r="H456" s="5" t="s">
        <v>182</v>
      </c>
      <c r="I456" s="144" t="s">
        <v>65</v>
      </c>
      <c r="J456" s="5"/>
      <c r="K456" s="5" t="s">
        <v>183</v>
      </c>
      <c r="L456" s="167">
        <v>1</v>
      </c>
      <c r="M456" s="5">
        <v>0</v>
      </c>
      <c r="N456" s="124">
        <v>1</v>
      </c>
      <c r="O456" s="5">
        <v>1</v>
      </c>
      <c r="P456" s="5">
        <v>1</v>
      </c>
      <c r="Q456" s="5"/>
      <c r="R456" s="5"/>
      <c r="S456" s="5"/>
      <c r="T456" s="5"/>
      <c r="U456" s="5"/>
      <c r="V456" s="225">
        <v>1</v>
      </c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s="225" customFormat="1" x14ac:dyDescent="0.25">
      <c r="A457" s="143">
        <v>1.31</v>
      </c>
      <c r="B457" s="5" t="s">
        <v>48</v>
      </c>
      <c r="C457" s="5" t="s">
        <v>41</v>
      </c>
      <c r="D457" s="167" t="s">
        <v>1029</v>
      </c>
      <c r="E457" s="5" t="s">
        <v>2579</v>
      </c>
      <c r="F457" s="5"/>
      <c r="G457" s="5" t="s">
        <v>1031</v>
      </c>
      <c r="H457" s="5" t="s">
        <v>762</v>
      </c>
      <c r="I457" s="144" t="s">
        <v>65</v>
      </c>
      <c r="J457" s="5"/>
      <c r="K457" s="5" t="s">
        <v>183</v>
      </c>
      <c r="L457" s="167">
        <v>1</v>
      </c>
      <c r="M457" s="5">
        <v>0</v>
      </c>
      <c r="N457" s="124">
        <v>1</v>
      </c>
      <c r="O457" s="5">
        <v>1</v>
      </c>
      <c r="P457" s="5">
        <v>1</v>
      </c>
      <c r="Q457" s="5"/>
      <c r="R457" s="5"/>
      <c r="S457" s="5"/>
      <c r="T457" s="5"/>
      <c r="U457" s="5"/>
      <c r="W457" s="225">
        <v>1</v>
      </c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s="225" customFormat="1" x14ac:dyDescent="0.25">
      <c r="A458" s="143">
        <v>1.31</v>
      </c>
      <c r="B458" s="5" t="s">
        <v>48</v>
      </c>
      <c r="C458" s="5" t="s">
        <v>41</v>
      </c>
      <c r="D458" s="167" t="s">
        <v>176</v>
      </c>
      <c r="E458" s="5" t="s">
        <v>2520</v>
      </c>
      <c r="F458" s="5"/>
      <c r="G458" s="5" t="s">
        <v>2596</v>
      </c>
      <c r="H458" s="5" t="s">
        <v>125</v>
      </c>
      <c r="I458" s="144" t="s">
        <v>65</v>
      </c>
      <c r="J458" s="5"/>
      <c r="K458" s="5" t="s">
        <v>126</v>
      </c>
      <c r="L458" s="167">
        <v>1</v>
      </c>
      <c r="M458" s="5">
        <v>0</v>
      </c>
      <c r="N458" s="124">
        <v>1</v>
      </c>
      <c r="O458" s="5">
        <v>1</v>
      </c>
      <c r="P458" s="5">
        <v>1</v>
      </c>
      <c r="Q458" s="5"/>
      <c r="R458" s="5"/>
      <c r="S458" s="5"/>
      <c r="T458" s="5"/>
      <c r="U458" s="5"/>
      <c r="W458" s="225">
        <v>1</v>
      </c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s="225" customFormat="1" x14ac:dyDescent="0.25">
      <c r="A459" s="143">
        <v>1.31</v>
      </c>
      <c r="B459" s="5" t="s">
        <v>48</v>
      </c>
      <c r="C459" s="5" t="s">
        <v>41</v>
      </c>
      <c r="D459" s="167" t="s">
        <v>1173</v>
      </c>
      <c r="E459" s="5" t="s">
        <v>1174</v>
      </c>
      <c r="F459" s="5"/>
      <c r="G459" s="5" t="s">
        <v>1175</v>
      </c>
      <c r="H459" s="5" t="s">
        <v>378</v>
      </c>
      <c r="I459" s="144" t="s">
        <v>65</v>
      </c>
      <c r="J459" s="5"/>
      <c r="K459" s="5" t="s">
        <v>66</v>
      </c>
      <c r="L459" s="167">
        <v>1</v>
      </c>
      <c r="M459" s="5">
        <v>0</v>
      </c>
      <c r="N459" s="124">
        <v>1</v>
      </c>
      <c r="O459" s="5">
        <v>1</v>
      </c>
      <c r="P459" s="5">
        <v>1</v>
      </c>
      <c r="Q459" s="5"/>
      <c r="R459" s="5"/>
      <c r="S459" s="5"/>
      <c r="T459" s="5"/>
      <c r="U459" s="5"/>
      <c r="V459" s="225">
        <v>1</v>
      </c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s="225" customFormat="1" x14ac:dyDescent="0.25">
      <c r="A460" s="143">
        <v>1.31</v>
      </c>
      <c r="B460" s="5" t="s">
        <v>48</v>
      </c>
      <c r="C460" s="5" t="s">
        <v>41</v>
      </c>
      <c r="D460" s="167" t="s">
        <v>1238</v>
      </c>
      <c r="E460" s="5" t="s">
        <v>1239</v>
      </c>
      <c r="F460" s="5"/>
      <c r="G460" s="5" t="s">
        <v>1240</v>
      </c>
      <c r="H460" s="5" t="s">
        <v>593</v>
      </c>
      <c r="I460" s="144" t="s">
        <v>65</v>
      </c>
      <c r="J460" s="5"/>
      <c r="K460" s="5" t="s">
        <v>522</v>
      </c>
      <c r="L460" s="167">
        <v>1</v>
      </c>
      <c r="M460" s="5">
        <v>1</v>
      </c>
      <c r="N460" s="124">
        <v>0</v>
      </c>
      <c r="O460" s="5">
        <v>1</v>
      </c>
      <c r="P460" s="5">
        <v>0</v>
      </c>
      <c r="Q460" s="5"/>
      <c r="R460" s="5"/>
      <c r="S460" s="5"/>
      <c r="T460" s="5"/>
      <c r="U460" s="5"/>
      <c r="V460" s="225">
        <v>0</v>
      </c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s="225" customFormat="1" x14ac:dyDescent="0.25">
      <c r="A461" s="143">
        <v>1.31</v>
      </c>
      <c r="B461" s="5" t="s">
        <v>48</v>
      </c>
      <c r="C461" s="5" t="s">
        <v>41</v>
      </c>
      <c r="D461" s="167" t="s">
        <v>2483</v>
      </c>
      <c r="E461" s="5" t="s">
        <v>2556</v>
      </c>
      <c r="F461" s="5"/>
      <c r="G461" s="5" t="s">
        <v>2630</v>
      </c>
      <c r="H461" s="5" t="s">
        <v>378</v>
      </c>
      <c r="I461" s="144" t="s">
        <v>65</v>
      </c>
      <c r="J461" s="5"/>
      <c r="K461" s="5" t="s">
        <v>66</v>
      </c>
      <c r="L461" s="167">
        <v>1</v>
      </c>
      <c r="M461" s="5">
        <v>0</v>
      </c>
      <c r="N461" s="124">
        <v>1</v>
      </c>
      <c r="O461" s="5">
        <v>1</v>
      </c>
      <c r="P461" s="5">
        <v>1</v>
      </c>
      <c r="Q461" s="5"/>
      <c r="R461" s="5"/>
      <c r="S461" s="5"/>
      <c r="T461" s="5"/>
      <c r="U461" s="5"/>
      <c r="W461" s="225">
        <v>1</v>
      </c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s="225" customFormat="1" x14ac:dyDescent="0.25">
      <c r="A462" s="143">
        <v>1.31</v>
      </c>
      <c r="B462" s="5" t="s">
        <v>48</v>
      </c>
      <c r="C462" s="5" t="s">
        <v>41</v>
      </c>
      <c r="D462" s="167" t="s">
        <v>1155</v>
      </c>
      <c r="E462" s="5" t="s">
        <v>1156</v>
      </c>
      <c r="F462" s="5"/>
      <c r="G462" s="5" t="s">
        <v>1157</v>
      </c>
      <c r="H462" s="5" t="s">
        <v>257</v>
      </c>
      <c r="I462" s="144" t="s">
        <v>65</v>
      </c>
      <c r="J462" s="5"/>
      <c r="K462" s="5" t="s">
        <v>66</v>
      </c>
      <c r="L462" s="167">
        <v>2</v>
      </c>
      <c r="M462" s="5">
        <v>0</v>
      </c>
      <c r="N462" s="124">
        <v>2</v>
      </c>
      <c r="O462" s="5">
        <v>2</v>
      </c>
      <c r="P462" s="5">
        <v>2</v>
      </c>
      <c r="Q462" s="5"/>
      <c r="R462" s="5"/>
      <c r="S462" s="5"/>
      <c r="T462" s="5"/>
      <c r="U462" s="5"/>
      <c r="V462" s="225">
        <v>2</v>
      </c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s="225" customFormat="1" x14ac:dyDescent="0.25">
      <c r="A463" s="143">
        <v>1.31</v>
      </c>
      <c r="B463" s="5" t="s">
        <v>48</v>
      </c>
      <c r="C463" s="5" t="s">
        <v>41</v>
      </c>
      <c r="D463" s="167" t="s">
        <v>1223</v>
      </c>
      <c r="E463" s="5" t="s">
        <v>1224</v>
      </c>
      <c r="F463" s="5"/>
      <c r="G463" s="5" t="s">
        <v>1225</v>
      </c>
      <c r="H463" s="5" t="s">
        <v>550</v>
      </c>
      <c r="I463" s="144" t="s">
        <v>65</v>
      </c>
      <c r="J463" s="5"/>
      <c r="K463" s="5" t="s">
        <v>496</v>
      </c>
      <c r="L463" s="167">
        <v>1</v>
      </c>
      <c r="M463" s="5">
        <v>1</v>
      </c>
      <c r="N463" s="124">
        <v>0</v>
      </c>
      <c r="O463" s="5">
        <v>1</v>
      </c>
      <c r="P463" s="5">
        <v>0</v>
      </c>
      <c r="Q463" s="5"/>
      <c r="R463" s="5"/>
      <c r="S463" s="5"/>
      <c r="T463" s="5"/>
      <c r="U463" s="5"/>
      <c r="V463" s="225">
        <v>0</v>
      </c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s="225" customFormat="1" x14ac:dyDescent="0.25">
      <c r="A464" s="143">
        <v>1.31</v>
      </c>
      <c r="B464" s="5" t="s">
        <v>48</v>
      </c>
      <c r="C464" s="5" t="s">
        <v>41</v>
      </c>
      <c r="D464" s="167" t="s">
        <v>2502</v>
      </c>
      <c r="E464" s="5" t="s">
        <v>2576</v>
      </c>
      <c r="F464" s="5"/>
      <c r="G464" s="5" t="s">
        <v>2649</v>
      </c>
      <c r="H464" s="5" t="s">
        <v>714</v>
      </c>
      <c r="I464" s="144" t="s">
        <v>65</v>
      </c>
      <c r="J464" s="5"/>
      <c r="K464" s="5" t="s">
        <v>66</v>
      </c>
      <c r="L464" s="167">
        <v>2</v>
      </c>
      <c r="M464" s="5">
        <v>0</v>
      </c>
      <c r="N464" s="124">
        <v>2</v>
      </c>
      <c r="O464" s="5">
        <v>1</v>
      </c>
      <c r="P464" s="5">
        <v>2</v>
      </c>
      <c r="Q464" s="5"/>
      <c r="R464" s="5"/>
      <c r="S464" s="5"/>
      <c r="T464" s="5"/>
      <c r="U464" s="5"/>
      <c r="W464" s="225">
        <v>2</v>
      </c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s="225" customFormat="1" x14ac:dyDescent="0.25">
      <c r="A465" s="143">
        <v>1.31</v>
      </c>
      <c r="B465" s="5" t="s">
        <v>48</v>
      </c>
      <c r="C465" s="5" t="s">
        <v>41</v>
      </c>
      <c r="D465" s="167" t="s">
        <v>2453</v>
      </c>
      <c r="E465" s="5" t="s">
        <v>2524</v>
      </c>
      <c r="F465" s="5"/>
      <c r="G465" s="5" t="s">
        <v>2600</v>
      </c>
      <c r="H465" s="5" t="s">
        <v>125</v>
      </c>
      <c r="I465" s="144" t="s">
        <v>65</v>
      </c>
      <c r="J465" s="5"/>
      <c r="K465" s="5" t="s">
        <v>126</v>
      </c>
      <c r="L465" s="167">
        <v>1</v>
      </c>
      <c r="M465" s="5">
        <v>0</v>
      </c>
      <c r="N465" s="124">
        <v>1</v>
      </c>
      <c r="O465" s="5">
        <v>1</v>
      </c>
      <c r="P465" s="5">
        <v>1</v>
      </c>
      <c r="Q465" s="5"/>
      <c r="R465" s="5"/>
      <c r="S465" s="5"/>
      <c r="T465" s="5"/>
      <c r="U465" s="5"/>
      <c r="W465" s="225">
        <v>1</v>
      </c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s="225" customFormat="1" x14ac:dyDescent="0.25">
      <c r="A466" s="143">
        <v>1.31</v>
      </c>
      <c r="B466" s="5" t="s">
        <v>48</v>
      </c>
      <c r="C466" s="5" t="s">
        <v>41</v>
      </c>
      <c r="D466" s="167" t="s">
        <v>2454</v>
      </c>
      <c r="E466" s="5" t="s">
        <v>2525</v>
      </c>
      <c r="F466" s="5"/>
      <c r="G466" s="5" t="s">
        <v>2601</v>
      </c>
      <c r="H466" s="5" t="s">
        <v>125</v>
      </c>
      <c r="I466" s="144" t="s">
        <v>65</v>
      </c>
      <c r="J466" s="5"/>
      <c r="K466" s="5" t="s">
        <v>126</v>
      </c>
      <c r="L466" s="167">
        <v>1</v>
      </c>
      <c r="M466" s="5">
        <v>1</v>
      </c>
      <c r="N466" s="124">
        <v>0</v>
      </c>
      <c r="O466" s="5">
        <v>1</v>
      </c>
      <c r="P466" s="5">
        <v>0</v>
      </c>
      <c r="Q466" s="5"/>
      <c r="R466" s="5"/>
      <c r="S466" s="5"/>
      <c r="T466" s="5"/>
      <c r="U466" s="5"/>
      <c r="W466" s="225">
        <v>0</v>
      </c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s="225" customFormat="1" x14ac:dyDescent="0.25">
      <c r="A467" s="143">
        <v>1.31</v>
      </c>
      <c r="B467" s="5" t="s">
        <v>48</v>
      </c>
      <c r="C467" s="5" t="s">
        <v>41</v>
      </c>
      <c r="D467" s="167" t="s">
        <v>1113</v>
      </c>
      <c r="E467" s="5" t="s">
        <v>1114</v>
      </c>
      <c r="F467" s="5" t="s">
        <v>42</v>
      </c>
      <c r="G467" s="5" t="s">
        <v>1115</v>
      </c>
      <c r="H467" s="5" t="s">
        <v>187</v>
      </c>
      <c r="I467" s="144" t="s">
        <v>65</v>
      </c>
      <c r="J467" s="5"/>
      <c r="K467" s="5" t="s">
        <v>126</v>
      </c>
      <c r="L467" s="167">
        <v>2</v>
      </c>
      <c r="M467" s="5">
        <v>0</v>
      </c>
      <c r="N467" s="124">
        <v>2</v>
      </c>
      <c r="O467" s="5">
        <v>2</v>
      </c>
      <c r="P467" s="5">
        <v>2</v>
      </c>
      <c r="Q467" s="5"/>
      <c r="R467" s="5"/>
      <c r="S467" s="5"/>
      <c r="T467" s="5"/>
      <c r="U467" s="5"/>
      <c r="V467" s="225">
        <v>2</v>
      </c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s="225" customFormat="1" x14ac:dyDescent="0.25">
      <c r="A468" s="143">
        <v>1.31</v>
      </c>
      <c r="B468" s="5" t="s">
        <v>48</v>
      </c>
      <c r="C468" s="5" t="s">
        <v>41</v>
      </c>
      <c r="D468" s="167" t="s">
        <v>1262</v>
      </c>
      <c r="E468" s="5" t="s">
        <v>1263</v>
      </c>
      <c r="F468" s="5"/>
      <c r="G468" s="5" t="s">
        <v>1264</v>
      </c>
      <c r="H468" s="5" t="s">
        <v>663</v>
      </c>
      <c r="I468" s="144" t="s">
        <v>65</v>
      </c>
      <c r="J468" s="5"/>
      <c r="K468" s="5" t="s">
        <v>522</v>
      </c>
      <c r="L468" s="167">
        <v>1</v>
      </c>
      <c r="M468" s="5">
        <v>0</v>
      </c>
      <c r="N468" s="124">
        <v>1</v>
      </c>
      <c r="O468" s="5">
        <v>1</v>
      </c>
      <c r="P468" s="5">
        <v>1</v>
      </c>
      <c r="Q468" s="5"/>
      <c r="R468" s="5"/>
      <c r="S468" s="5"/>
      <c r="T468" s="5"/>
      <c r="U468" s="5"/>
      <c r="V468" s="225">
        <v>1</v>
      </c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s="225" customFormat="1" x14ac:dyDescent="0.25">
      <c r="A469" s="143">
        <v>1.31</v>
      </c>
      <c r="B469" s="5" t="s">
        <v>48</v>
      </c>
      <c r="C469" s="5" t="s">
        <v>41</v>
      </c>
      <c r="D469" s="167" t="s">
        <v>894</v>
      </c>
      <c r="E469" s="5" t="s">
        <v>895</v>
      </c>
      <c r="F469" s="5"/>
      <c r="G469" s="5" t="s">
        <v>896</v>
      </c>
      <c r="H469" s="5" t="s">
        <v>238</v>
      </c>
      <c r="I469" s="144" t="s">
        <v>65</v>
      </c>
      <c r="J469" s="5"/>
      <c r="K469" s="5" t="s">
        <v>126</v>
      </c>
      <c r="L469" s="167">
        <v>1</v>
      </c>
      <c r="M469" s="5">
        <v>1</v>
      </c>
      <c r="N469" s="124">
        <v>0</v>
      </c>
      <c r="O469" s="5">
        <v>1</v>
      </c>
      <c r="P469" s="5">
        <v>0</v>
      </c>
      <c r="Q469" s="5"/>
      <c r="R469" s="5"/>
      <c r="S469" s="5"/>
      <c r="T469" s="5">
        <v>-1</v>
      </c>
      <c r="U469" s="5"/>
      <c r="V469" s="225">
        <v>1</v>
      </c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s="225" customFormat="1" x14ac:dyDescent="0.25">
      <c r="A470" s="143">
        <v>1.31</v>
      </c>
      <c r="B470" s="5" t="s">
        <v>48</v>
      </c>
      <c r="C470" s="5" t="s">
        <v>41</v>
      </c>
      <c r="D470" s="167" t="s">
        <v>1324</v>
      </c>
      <c r="E470" s="5" t="s">
        <v>1325</v>
      </c>
      <c r="F470" s="5"/>
      <c r="G470" s="5" t="s">
        <v>1326</v>
      </c>
      <c r="H470" s="5" t="s">
        <v>714</v>
      </c>
      <c r="I470" s="144" t="s">
        <v>65</v>
      </c>
      <c r="J470" s="5"/>
      <c r="K470" s="5" t="s">
        <v>66</v>
      </c>
      <c r="L470" s="167">
        <v>2</v>
      </c>
      <c r="M470" s="5">
        <v>0</v>
      </c>
      <c r="N470" s="124">
        <v>2</v>
      </c>
      <c r="O470" s="5">
        <v>2</v>
      </c>
      <c r="P470" s="5">
        <v>2</v>
      </c>
      <c r="Q470" s="5"/>
      <c r="R470" s="5"/>
      <c r="S470" s="5"/>
      <c r="T470" s="5"/>
      <c r="U470" s="5"/>
      <c r="V470" s="225">
        <v>2</v>
      </c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s="152" customFormat="1" x14ac:dyDescent="0.25">
      <c r="A471" s="143">
        <v>1.31</v>
      </c>
      <c r="B471" s="5" t="s">
        <v>48</v>
      </c>
      <c r="C471" s="5" t="s">
        <v>41</v>
      </c>
      <c r="D471" s="167" t="s">
        <v>2457</v>
      </c>
      <c r="E471" s="5" t="s">
        <v>2528</v>
      </c>
      <c r="F471" s="5"/>
      <c r="G471" s="5" t="s">
        <v>2604</v>
      </c>
      <c r="H471" s="5" t="s">
        <v>187</v>
      </c>
      <c r="I471" s="144" t="s">
        <v>65</v>
      </c>
      <c r="J471" s="5"/>
      <c r="K471" s="5" t="s">
        <v>126</v>
      </c>
      <c r="L471" s="167">
        <v>2</v>
      </c>
      <c r="M471" s="5">
        <v>0</v>
      </c>
      <c r="N471" s="124">
        <v>2</v>
      </c>
      <c r="O471" s="5">
        <v>2</v>
      </c>
      <c r="P471" s="5">
        <v>2</v>
      </c>
      <c r="Q471" s="5"/>
      <c r="R471" s="5"/>
      <c r="S471" s="5"/>
      <c r="T471" s="5"/>
      <c r="U471" s="5"/>
      <c r="V471" s="225"/>
      <c r="W471" s="225">
        <v>2</v>
      </c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s="152" customFormat="1" x14ac:dyDescent="0.25">
      <c r="A472" s="143">
        <v>1.31</v>
      </c>
      <c r="B472" s="5" t="s">
        <v>48</v>
      </c>
      <c r="C472" s="5" t="s">
        <v>41</v>
      </c>
      <c r="D472" s="167" t="s">
        <v>2515</v>
      </c>
      <c r="E472" s="5" t="s">
        <v>2591</v>
      </c>
      <c r="F472" s="5"/>
      <c r="G472" s="5" t="s">
        <v>2663</v>
      </c>
      <c r="H472" s="5" t="s">
        <v>704</v>
      </c>
      <c r="I472" s="144" t="s">
        <v>65</v>
      </c>
      <c r="J472" s="5"/>
      <c r="K472" s="5" t="s">
        <v>183</v>
      </c>
      <c r="L472" s="167">
        <v>3</v>
      </c>
      <c r="M472" s="5">
        <v>0</v>
      </c>
      <c r="N472" s="124">
        <v>3</v>
      </c>
      <c r="O472" s="5">
        <v>3</v>
      </c>
      <c r="P472" s="5">
        <v>3</v>
      </c>
      <c r="Q472" s="5"/>
      <c r="R472" s="5"/>
      <c r="S472" s="5"/>
      <c r="T472" s="5"/>
      <c r="U472" s="5"/>
      <c r="V472" s="225"/>
      <c r="W472" s="225"/>
      <c r="X472" s="5">
        <v>3</v>
      </c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s="225" customFormat="1" x14ac:dyDescent="0.25">
      <c r="A473" s="143">
        <v>1.31</v>
      </c>
      <c r="B473" s="5" t="s">
        <v>48</v>
      </c>
      <c r="C473" s="5" t="s">
        <v>41</v>
      </c>
      <c r="D473" s="167" t="s">
        <v>1352</v>
      </c>
      <c r="E473" s="5" t="s">
        <v>1353</v>
      </c>
      <c r="F473" s="5"/>
      <c r="G473" s="5" t="s">
        <v>1354</v>
      </c>
      <c r="H473" s="5" t="s">
        <v>857</v>
      </c>
      <c r="I473" s="144" t="s">
        <v>65</v>
      </c>
      <c r="J473" s="5"/>
      <c r="K473" s="5" t="s">
        <v>496</v>
      </c>
      <c r="L473" s="167">
        <v>1</v>
      </c>
      <c r="M473" s="5">
        <v>0</v>
      </c>
      <c r="N473" s="124">
        <v>1</v>
      </c>
      <c r="O473" s="5">
        <v>1</v>
      </c>
      <c r="P473" s="5">
        <v>1</v>
      </c>
      <c r="Q473" s="5"/>
      <c r="R473" s="5"/>
      <c r="S473" s="5"/>
      <c r="T473" s="5"/>
      <c r="U473" s="5"/>
      <c r="V473" s="225">
        <v>1</v>
      </c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s="225" customFormat="1" x14ac:dyDescent="0.25">
      <c r="A474" s="143">
        <v>1.31</v>
      </c>
      <c r="B474" s="5" t="s">
        <v>48</v>
      </c>
      <c r="C474" s="5" t="s">
        <v>41</v>
      </c>
      <c r="D474" s="167" t="s">
        <v>2459</v>
      </c>
      <c r="E474" s="5" t="s">
        <v>2531</v>
      </c>
      <c r="F474" s="5"/>
      <c r="G474" s="5" t="s">
        <v>2606</v>
      </c>
      <c r="H474" s="5" t="s">
        <v>187</v>
      </c>
      <c r="I474" s="144" t="s">
        <v>65</v>
      </c>
      <c r="J474" s="5"/>
      <c r="K474" s="5" t="s">
        <v>126</v>
      </c>
      <c r="L474" s="167">
        <v>1</v>
      </c>
      <c r="M474" s="5">
        <v>0</v>
      </c>
      <c r="N474" s="124">
        <v>1</v>
      </c>
      <c r="O474" s="5">
        <v>1</v>
      </c>
      <c r="P474" s="5">
        <v>1</v>
      </c>
      <c r="Q474" s="5"/>
      <c r="R474" s="5"/>
      <c r="S474" s="5"/>
      <c r="T474" s="5"/>
      <c r="U474" s="5"/>
      <c r="W474" s="225">
        <v>1</v>
      </c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s="225" customFormat="1" x14ac:dyDescent="0.25">
      <c r="A475" s="143">
        <v>1.31</v>
      </c>
      <c r="B475" s="5" t="s">
        <v>48</v>
      </c>
      <c r="C475" s="5" t="s">
        <v>41</v>
      </c>
      <c r="D475" s="167" t="s">
        <v>1339</v>
      </c>
      <c r="E475" s="5" t="s">
        <v>1340</v>
      </c>
      <c r="F475" s="5"/>
      <c r="G475" s="5" t="s">
        <v>1341</v>
      </c>
      <c r="H475" s="5" t="s">
        <v>762</v>
      </c>
      <c r="I475" s="144" t="s">
        <v>65</v>
      </c>
      <c r="J475" s="5"/>
      <c r="K475" s="5" t="s">
        <v>183</v>
      </c>
      <c r="L475" s="167">
        <v>2</v>
      </c>
      <c r="M475" s="5">
        <v>0</v>
      </c>
      <c r="N475" s="124">
        <v>2</v>
      </c>
      <c r="O475" s="5">
        <v>2</v>
      </c>
      <c r="P475" s="5">
        <v>2</v>
      </c>
      <c r="Q475" s="5"/>
      <c r="R475" s="5"/>
      <c r="S475" s="5"/>
      <c r="T475" s="5"/>
      <c r="U475" s="5"/>
      <c r="V475" s="225">
        <v>2</v>
      </c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s="225" customFormat="1" x14ac:dyDescent="0.25">
      <c r="A476" s="143">
        <v>1.31</v>
      </c>
      <c r="B476" s="5" t="s">
        <v>48</v>
      </c>
      <c r="C476" s="5" t="s">
        <v>41</v>
      </c>
      <c r="D476" s="167" t="s">
        <v>1134</v>
      </c>
      <c r="E476" s="5" t="s">
        <v>1135</v>
      </c>
      <c r="F476" s="5"/>
      <c r="G476" s="5" t="s">
        <v>1136</v>
      </c>
      <c r="H476" s="5" t="s">
        <v>257</v>
      </c>
      <c r="I476" s="144" t="s">
        <v>65</v>
      </c>
      <c r="J476" s="5"/>
      <c r="K476" s="5" t="s">
        <v>66</v>
      </c>
      <c r="L476" s="167">
        <v>1</v>
      </c>
      <c r="M476" s="5">
        <v>0</v>
      </c>
      <c r="N476" s="124">
        <v>1</v>
      </c>
      <c r="O476" s="5">
        <v>1</v>
      </c>
      <c r="P476" s="5">
        <v>1</v>
      </c>
      <c r="Q476" s="5"/>
      <c r="R476" s="5"/>
      <c r="S476" s="5"/>
      <c r="T476" s="5"/>
      <c r="U476" s="5"/>
      <c r="V476" s="225">
        <v>1</v>
      </c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s="225" customFormat="1" x14ac:dyDescent="0.25">
      <c r="A477" s="143">
        <v>1.31</v>
      </c>
      <c r="B477" s="5" t="s">
        <v>48</v>
      </c>
      <c r="C477" s="5" t="s">
        <v>41</v>
      </c>
      <c r="D477" s="167" t="s">
        <v>1125</v>
      </c>
      <c r="E477" s="5" t="s">
        <v>1126</v>
      </c>
      <c r="F477" s="5"/>
      <c r="G477" s="5" t="s">
        <v>1127</v>
      </c>
      <c r="H477" s="5" t="s">
        <v>238</v>
      </c>
      <c r="I477" s="144" t="s">
        <v>65</v>
      </c>
      <c r="J477" s="5"/>
      <c r="K477" s="5" t="s">
        <v>126</v>
      </c>
      <c r="L477" s="167">
        <v>1</v>
      </c>
      <c r="M477" s="5">
        <v>0</v>
      </c>
      <c r="N477" s="124">
        <v>1</v>
      </c>
      <c r="O477" s="5">
        <v>1</v>
      </c>
      <c r="P477" s="5">
        <v>1</v>
      </c>
      <c r="Q477" s="5"/>
      <c r="R477" s="5"/>
      <c r="S477" s="5"/>
      <c r="T477" s="5"/>
      <c r="U477" s="5"/>
      <c r="V477" s="225">
        <v>1</v>
      </c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s="225" customFormat="1" x14ac:dyDescent="0.25">
      <c r="A478" s="143">
        <v>1.31</v>
      </c>
      <c r="B478" s="5" t="s">
        <v>48</v>
      </c>
      <c r="C478" s="5" t="s">
        <v>41</v>
      </c>
      <c r="D478" s="167" t="s">
        <v>1023</v>
      </c>
      <c r="E478" s="5" t="s">
        <v>1024</v>
      </c>
      <c r="F478" s="5"/>
      <c r="G478" s="5" t="s">
        <v>744</v>
      </c>
      <c r="H478" s="5" t="s">
        <v>714</v>
      </c>
      <c r="I478" s="144" t="s">
        <v>65</v>
      </c>
      <c r="J478" s="5"/>
      <c r="K478" s="5" t="s">
        <v>66</v>
      </c>
      <c r="L478" s="167">
        <v>1</v>
      </c>
      <c r="M478" s="5">
        <v>0</v>
      </c>
      <c r="N478" s="124">
        <v>1</v>
      </c>
      <c r="O478" s="5">
        <v>1</v>
      </c>
      <c r="P478" s="5">
        <v>1</v>
      </c>
      <c r="Q478" s="5"/>
      <c r="R478" s="5"/>
      <c r="S478" s="5"/>
      <c r="T478" s="5"/>
      <c r="U478" s="5"/>
      <c r="V478" s="225">
        <v>1</v>
      </c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s="225" customFormat="1" x14ac:dyDescent="0.25">
      <c r="A479" s="143">
        <v>1.31</v>
      </c>
      <c r="B479" s="5" t="s">
        <v>48</v>
      </c>
      <c r="C479" s="5" t="s">
        <v>41</v>
      </c>
      <c r="D479" s="167" t="s">
        <v>1158</v>
      </c>
      <c r="E479" s="5" t="s">
        <v>1159</v>
      </c>
      <c r="F479" s="5"/>
      <c r="G479" s="5" t="s">
        <v>1160</v>
      </c>
      <c r="H479" s="5" t="s">
        <v>257</v>
      </c>
      <c r="I479" s="144" t="s">
        <v>65</v>
      </c>
      <c r="J479" s="5"/>
      <c r="K479" s="5" t="s">
        <v>66</v>
      </c>
      <c r="L479" s="167">
        <v>3</v>
      </c>
      <c r="M479" s="5">
        <v>0</v>
      </c>
      <c r="N479" s="124">
        <v>3</v>
      </c>
      <c r="O479" s="5">
        <v>3</v>
      </c>
      <c r="P479" s="5">
        <v>3</v>
      </c>
      <c r="Q479" s="5"/>
      <c r="R479" s="5"/>
      <c r="S479" s="5"/>
      <c r="T479" s="5"/>
      <c r="U479" s="5"/>
      <c r="V479" s="225">
        <v>3</v>
      </c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s="225" customFormat="1" x14ac:dyDescent="0.25">
      <c r="A480" s="143">
        <v>1.31</v>
      </c>
      <c r="B480" s="5" t="s">
        <v>48</v>
      </c>
      <c r="C480" s="5" t="s">
        <v>41</v>
      </c>
      <c r="D480" s="167" t="s">
        <v>973</v>
      </c>
      <c r="E480" s="5" t="s">
        <v>974</v>
      </c>
      <c r="F480" s="5"/>
      <c r="G480" s="5" t="s">
        <v>975</v>
      </c>
      <c r="H480" s="5" t="s">
        <v>550</v>
      </c>
      <c r="I480" s="144" t="s">
        <v>65</v>
      </c>
      <c r="J480" s="5"/>
      <c r="K480" s="5" t="s">
        <v>496</v>
      </c>
      <c r="L480" s="167">
        <v>1</v>
      </c>
      <c r="M480" s="5">
        <v>0</v>
      </c>
      <c r="N480" s="124">
        <v>1</v>
      </c>
      <c r="O480" s="5">
        <v>1</v>
      </c>
      <c r="P480" s="5">
        <v>1</v>
      </c>
      <c r="Q480" s="5"/>
      <c r="R480" s="5"/>
      <c r="S480" s="5"/>
      <c r="T480" s="5"/>
      <c r="U480" s="5"/>
      <c r="V480" s="225">
        <v>1</v>
      </c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s="225" customFormat="1" x14ac:dyDescent="0.25">
      <c r="A481" s="143">
        <v>1.31</v>
      </c>
      <c r="B481" s="5" t="s">
        <v>48</v>
      </c>
      <c r="C481" s="5" t="s">
        <v>41</v>
      </c>
      <c r="D481" s="167" t="s">
        <v>1253</v>
      </c>
      <c r="E481" s="5" t="s">
        <v>1254</v>
      </c>
      <c r="F481" s="5"/>
      <c r="G481" s="5" t="s">
        <v>1255</v>
      </c>
      <c r="H481" s="5" t="s">
        <v>663</v>
      </c>
      <c r="I481" s="144" t="s">
        <v>65</v>
      </c>
      <c r="J481" s="5"/>
      <c r="K481" s="5" t="s">
        <v>522</v>
      </c>
      <c r="L481" s="167">
        <v>1</v>
      </c>
      <c r="M481" s="5">
        <v>0</v>
      </c>
      <c r="N481" s="124">
        <v>1</v>
      </c>
      <c r="O481" s="5">
        <v>1</v>
      </c>
      <c r="P481" s="5">
        <v>1</v>
      </c>
      <c r="Q481" s="5"/>
      <c r="R481" s="5"/>
      <c r="S481" s="5"/>
      <c r="T481" s="5"/>
      <c r="U481" s="5"/>
      <c r="V481" s="225">
        <v>1</v>
      </c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s="225" customFormat="1" x14ac:dyDescent="0.25">
      <c r="A482" s="143">
        <v>1.31</v>
      </c>
      <c r="B482" s="5" t="s">
        <v>48</v>
      </c>
      <c r="C482" s="5" t="s">
        <v>41</v>
      </c>
      <c r="D482" s="167" t="s">
        <v>2495</v>
      </c>
      <c r="E482" s="5" t="s">
        <v>2569</v>
      </c>
      <c r="F482" s="5"/>
      <c r="G482" s="5" t="s">
        <v>2642</v>
      </c>
      <c r="H482" s="5" t="s">
        <v>593</v>
      </c>
      <c r="I482" s="144" t="s">
        <v>65</v>
      </c>
      <c r="J482" s="5"/>
      <c r="K482" s="5" t="s">
        <v>522</v>
      </c>
      <c r="L482" s="167">
        <v>0</v>
      </c>
      <c r="M482" s="5">
        <v>2</v>
      </c>
      <c r="N482" s="124">
        <v>-2</v>
      </c>
      <c r="O482" s="5">
        <v>0</v>
      </c>
      <c r="P482" s="5">
        <v>-2</v>
      </c>
      <c r="Q482" s="5"/>
      <c r="R482" s="5"/>
      <c r="S482" s="5"/>
      <c r="T482" s="5"/>
      <c r="U482" s="5"/>
      <c r="W482" s="225">
        <v>-2</v>
      </c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s="225" customFormat="1" x14ac:dyDescent="0.25">
      <c r="A483" s="143">
        <v>1.31</v>
      </c>
      <c r="B483" s="5" t="s">
        <v>48</v>
      </c>
      <c r="C483" s="5" t="s">
        <v>41</v>
      </c>
      <c r="D483" s="167" t="s">
        <v>2496</v>
      </c>
      <c r="E483" s="5" t="s">
        <v>2570</v>
      </c>
      <c r="F483" s="5"/>
      <c r="G483" s="5" t="s">
        <v>2643</v>
      </c>
      <c r="H483" s="5" t="s">
        <v>663</v>
      </c>
      <c r="I483" s="144" t="s">
        <v>65</v>
      </c>
      <c r="J483" s="5"/>
      <c r="K483" s="5" t="s">
        <v>522</v>
      </c>
      <c r="L483" s="167">
        <v>1</v>
      </c>
      <c r="M483" s="5">
        <v>0</v>
      </c>
      <c r="N483" s="124">
        <v>1</v>
      </c>
      <c r="O483" s="5">
        <v>1</v>
      </c>
      <c r="P483" s="5">
        <v>1</v>
      </c>
      <c r="Q483" s="5"/>
      <c r="R483" s="5"/>
      <c r="S483" s="5"/>
      <c r="T483" s="5"/>
      <c r="U483" s="5"/>
      <c r="W483" s="225">
        <v>1</v>
      </c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s="225" customFormat="1" x14ac:dyDescent="0.25">
      <c r="A484" s="143">
        <v>1.31</v>
      </c>
      <c r="B484" s="5" t="s">
        <v>48</v>
      </c>
      <c r="C484" s="5" t="s">
        <v>41</v>
      </c>
      <c r="D484" s="167" t="s">
        <v>2456</v>
      </c>
      <c r="E484" s="5" t="s">
        <v>2527</v>
      </c>
      <c r="F484" s="5"/>
      <c r="G484" s="5" t="s">
        <v>2603</v>
      </c>
      <c r="H484" s="5" t="s">
        <v>182</v>
      </c>
      <c r="I484" s="144" t="s">
        <v>65</v>
      </c>
      <c r="J484" s="5"/>
      <c r="K484" s="5" t="s">
        <v>183</v>
      </c>
      <c r="L484" s="167">
        <v>1</v>
      </c>
      <c r="M484" s="5">
        <v>0</v>
      </c>
      <c r="N484" s="124">
        <v>1</v>
      </c>
      <c r="O484" s="5">
        <v>1</v>
      </c>
      <c r="P484" s="5">
        <v>1</v>
      </c>
      <c r="Q484" s="5"/>
      <c r="R484" s="5"/>
      <c r="S484" s="5"/>
      <c r="T484" s="5"/>
      <c r="U484" s="5"/>
      <c r="W484" s="225">
        <v>1</v>
      </c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s="225" customFormat="1" x14ac:dyDescent="0.25">
      <c r="A485" s="143">
        <v>1.31</v>
      </c>
      <c r="B485" s="5" t="s">
        <v>48</v>
      </c>
      <c r="C485" s="5" t="s">
        <v>41</v>
      </c>
      <c r="D485" s="167" t="s">
        <v>1188</v>
      </c>
      <c r="E485" s="5" t="s">
        <v>1189</v>
      </c>
      <c r="F485" s="5"/>
      <c r="G485" s="5" t="s">
        <v>1190</v>
      </c>
      <c r="H485" s="5" t="s">
        <v>378</v>
      </c>
      <c r="I485" s="144" t="s">
        <v>65</v>
      </c>
      <c r="J485" s="5"/>
      <c r="K485" s="5" t="s">
        <v>66</v>
      </c>
      <c r="L485" s="167">
        <v>1</v>
      </c>
      <c r="M485" s="5">
        <v>0</v>
      </c>
      <c r="N485" s="124">
        <v>1</v>
      </c>
      <c r="O485" s="5">
        <v>1</v>
      </c>
      <c r="P485" s="5">
        <v>1</v>
      </c>
      <c r="Q485" s="5"/>
      <c r="R485" s="5"/>
      <c r="S485" s="5"/>
      <c r="T485" s="5"/>
      <c r="U485" s="5"/>
      <c r="V485" s="225">
        <v>1</v>
      </c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s="225" customFormat="1" x14ac:dyDescent="0.25">
      <c r="A486" s="143">
        <v>1.31</v>
      </c>
      <c r="B486" s="5" t="s">
        <v>48</v>
      </c>
      <c r="C486" s="5" t="s">
        <v>41</v>
      </c>
      <c r="D486" s="167" t="s">
        <v>2482</v>
      </c>
      <c r="E486" s="5" t="s">
        <v>2555</v>
      </c>
      <c r="F486" s="5"/>
      <c r="G486" s="5" t="s">
        <v>2629</v>
      </c>
      <c r="H486" s="5" t="s">
        <v>378</v>
      </c>
      <c r="I486" s="144" t="s">
        <v>65</v>
      </c>
      <c r="J486" s="5"/>
      <c r="K486" s="5" t="s">
        <v>66</v>
      </c>
      <c r="L486" s="167">
        <v>3</v>
      </c>
      <c r="M486" s="5">
        <v>0</v>
      </c>
      <c r="N486" s="124">
        <v>3</v>
      </c>
      <c r="O486" s="5">
        <v>3</v>
      </c>
      <c r="P486" s="5">
        <v>3</v>
      </c>
      <c r="Q486" s="5"/>
      <c r="R486" s="5"/>
      <c r="S486" s="5"/>
      <c r="T486" s="5"/>
      <c r="U486" s="5"/>
      <c r="X486" s="5">
        <v>3</v>
      </c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s="225" customFormat="1" x14ac:dyDescent="0.25">
      <c r="A487" s="143">
        <v>1.31</v>
      </c>
      <c r="B487" s="5" t="s">
        <v>48</v>
      </c>
      <c r="C487" s="5" t="s">
        <v>41</v>
      </c>
      <c r="D487" s="167" t="s">
        <v>1191</v>
      </c>
      <c r="E487" s="5" t="s">
        <v>1192</v>
      </c>
      <c r="F487" s="5"/>
      <c r="G487" s="5" t="s">
        <v>1193</v>
      </c>
      <c r="H487" s="5" t="s">
        <v>378</v>
      </c>
      <c r="I487" s="144" t="s">
        <v>65</v>
      </c>
      <c r="J487" s="5"/>
      <c r="K487" s="5" t="s">
        <v>66</v>
      </c>
      <c r="L487" s="167">
        <v>1</v>
      </c>
      <c r="M487" s="5">
        <v>1</v>
      </c>
      <c r="N487" s="124">
        <v>0</v>
      </c>
      <c r="O487" s="5">
        <v>1</v>
      </c>
      <c r="P487" s="5">
        <v>0</v>
      </c>
      <c r="Q487" s="5"/>
      <c r="R487" s="5"/>
      <c r="S487" s="5"/>
      <c r="T487" s="5"/>
      <c r="U487" s="5"/>
      <c r="V487" s="225">
        <v>0</v>
      </c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s="225" customFormat="1" x14ac:dyDescent="0.25">
      <c r="A488" s="143">
        <v>1.31</v>
      </c>
      <c r="B488" s="5" t="s">
        <v>48</v>
      </c>
      <c r="C488" s="5" t="s">
        <v>41</v>
      </c>
      <c r="D488" s="167" t="s">
        <v>2487</v>
      </c>
      <c r="E488" s="5" t="s">
        <v>2560</v>
      </c>
      <c r="F488" s="5"/>
      <c r="G488" s="5" t="s">
        <v>2634</v>
      </c>
      <c r="H488" s="5" t="s">
        <v>378</v>
      </c>
      <c r="I488" s="144" t="s">
        <v>65</v>
      </c>
      <c r="J488" s="5"/>
      <c r="K488" s="5" t="s">
        <v>66</v>
      </c>
      <c r="L488" s="167">
        <v>3</v>
      </c>
      <c r="M488" s="5">
        <v>0</v>
      </c>
      <c r="N488" s="124">
        <v>3</v>
      </c>
      <c r="O488" s="5">
        <v>2</v>
      </c>
      <c r="P488" s="5">
        <v>3</v>
      </c>
      <c r="Q488" s="5"/>
      <c r="R488" s="5"/>
      <c r="S488" s="5"/>
      <c r="T488" s="5"/>
      <c r="U488" s="5"/>
      <c r="X488" s="5">
        <v>3</v>
      </c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s="225" customFormat="1" x14ac:dyDescent="0.25">
      <c r="A489" s="143">
        <v>1.31</v>
      </c>
      <c r="B489" s="5" t="s">
        <v>48</v>
      </c>
      <c r="C489" s="5" t="s">
        <v>41</v>
      </c>
      <c r="D489" s="167" t="s">
        <v>1349</v>
      </c>
      <c r="E489" s="5" t="s">
        <v>1350</v>
      </c>
      <c r="F489" s="5"/>
      <c r="G489" s="5" t="s">
        <v>1351</v>
      </c>
      <c r="H489" s="5" t="s">
        <v>832</v>
      </c>
      <c r="I489" s="144" t="s">
        <v>65</v>
      </c>
      <c r="J489" s="5"/>
      <c r="K489" s="5" t="s">
        <v>522</v>
      </c>
      <c r="L489" s="167">
        <v>2</v>
      </c>
      <c r="M489" s="5">
        <v>0</v>
      </c>
      <c r="N489" s="124">
        <v>2</v>
      </c>
      <c r="O489" s="5">
        <v>2</v>
      </c>
      <c r="P489" s="5">
        <v>2</v>
      </c>
      <c r="Q489" s="5"/>
      <c r="R489" s="5"/>
      <c r="S489" s="5"/>
      <c r="T489" s="5"/>
      <c r="U489" s="5"/>
      <c r="V489" s="225">
        <v>2</v>
      </c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s="152" customFormat="1" x14ac:dyDescent="0.25">
      <c r="A490" s="143">
        <v>1.31</v>
      </c>
      <c r="B490" s="5" t="s">
        <v>48</v>
      </c>
      <c r="C490" s="5" t="s">
        <v>41</v>
      </c>
      <c r="D490" s="167" t="s">
        <v>1002</v>
      </c>
      <c r="E490" s="5" t="s">
        <v>1003</v>
      </c>
      <c r="F490" s="5"/>
      <c r="G490" s="5" t="s">
        <v>1004</v>
      </c>
      <c r="H490" s="5" t="s">
        <v>663</v>
      </c>
      <c r="I490" s="144" t="s">
        <v>65</v>
      </c>
      <c r="J490" s="5"/>
      <c r="K490" s="5" t="s">
        <v>522</v>
      </c>
      <c r="L490" s="167">
        <v>1</v>
      </c>
      <c r="M490" s="5">
        <v>0</v>
      </c>
      <c r="N490" s="124">
        <v>1</v>
      </c>
      <c r="O490" s="5">
        <v>1</v>
      </c>
      <c r="P490" s="5">
        <v>1</v>
      </c>
      <c r="Q490" s="5"/>
      <c r="R490" s="5"/>
      <c r="S490" s="5"/>
      <c r="T490" s="5"/>
      <c r="U490" s="5"/>
      <c r="V490" s="225">
        <v>1</v>
      </c>
      <c r="W490" s="22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s="225" customFormat="1" x14ac:dyDescent="0.25">
      <c r="A491" s="143">
        <v>1.31</v>
      </c>
      <c r="B491" s="5" t="s">
        <v>48</v>
      </c>
      <c r="C491" s="5" t="s">
        <v>41</v>
      </c>
      <c r="D491" s="167" t="s">
        <v>2503</v>
      </c>
      <c r="E491" s="5" t="s">
        <v>2577</v>
      </c>
      <c r="F491" s="5"/>
      <c r="G491" s="5" t="s">
        <v>2650</v>
      </c>
      <c r="H491" s="5" t="s">
        <v>714</v>
      </c>
      <c r="I491" s="144" t="s">
        <v>65</v>
      </c>
      <c r="J491" s="5"/>
      <c r="K491" s="5" t="s">
        <v>66</v>
      </c>
      <c r="L491" s="167">
        <v>1</v>
      </c>
      <c r="M491" s="5">
        <v>0</v>
      </c>
      <c r="N491" s="124">
        <v>1</v>
      </c>
      <c r="O491" s="5">
        <v>1</v>
      </c>
      <c r="P491" s="5">
        <v>1</v>
      </c>
      <c r="Q491" s="5"/>
      <c r="R491" s="5"/>
      <c r="S491" s="5"/>
      <c r="T491" s="5"/>
      <c r="U491" s="5"/>
      <c r="W491" s="225">
        <v>1</v>
      </c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s="225" customFormat="1" x14ac:dyDescent="0.25">
      <c r="A492" s="143">
        <v>1.31</v>
      </c>
      <c r="B492" s="5" t="s">
        <v>48</v>
      </c>
      <c r="C492" s="5" t="s">
        <v>41</v>
      </c>
      <c r="D492" s="167" t="s">
        <v>2462</v>
      </c>
      <c r="E492" s="5" t="s">
        <v>2534</v>
      </c>
      <c r="F492" s="5"/>
      <c r="G492" s="5" t="s">
        <v>2609</v>
      </c>
      <c r="H492" s="5" t="s">
        <v>187</v>
      </c>
      <c r="I492" s="144" t="s">
        <v>65</v>
      </c>
      <c r="J492" s="5"/>
      <c r="K492" s="5" t="s">
        <v>126</v>
      </c>
      <c r="L492" s="167">
        <v>2</v>
      </c>
      <c r="M492" s="5">
        <v>1</v>
      </c>
      <c r="N492" s="124">
        <v>1</v>
      </c>
      <c r="O492" s="5">
        <v>2</v>
      </c>
      <c r="P492" s="5">
        <v>1</v>
      </c>
      <c r="Q492" s="5"/>
      <c r="R492" s="5"/>
      <c r="S492" s="5"/>
      <c r="T492" s="5"/>
      <c r="U492" s="5"/>
      <c r="W492" s="225">
        <v>1</v>
      </c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s="225" customFormat="1" x14ac:dyDescent="0.25">
      <c r="A493" s="143">
        <v>1.31</v>
      </c>
      <c r="B493" s="5" t="s">
        <v>48</v>
      </c>
      <c r="C493" s="5" t="s">
        <v>41</v>
      </c>
      <c r="D493" s="167" t="s">
        <v>2500</v>
      </c>
      <c r="E493" s="5" t="s">
        <v>2574</v>
      </c>
      <c r="F493" s="5"/>
      <c r="G493" s="5" t="s">
        <v>2647</v>
      </c>
      <c r="H493" s="5" t="s">
        <v>714</v>
      </c>
      <c r="I493" s="144" t="s">
        <v>65</v>
      </c>
      <c r="J493" s="5"/>
      <c r="K493" s="5" t="s">
        <v>66</v>
      </c>
      <c r="L493" s="167">
        <v>1</v>
      </c>
      <c r="M493" s="5">
        <v>0</v>
      </c>
      <c r="N493" s="124">
        <v>1</v>
      </c>
      <c r="O493" s="5">
        <v>2</v>
      </c>
      <c r="P493" s="5">
        <v>1</v>
      </c>
      <c r="Q493" s="5"/>
      <c r="R493" s="5"/>
      <c r="S493" s="5"/>
      <c r="T493" s="5"/>
      <c r="U493" s="5"/>
      <c r="W493" s="225">
        <v>1</v>
      </c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s="225" customFormat="1" x14ac:dyDescent="0.25">
      <c r="A494" s="143">
        <v>1.31</v>
      </c>
      <c r="B494" s="5" t="s">
        <v>48</v>
      </c>
      <c r="C494" s="5" t="s">
        <v>41</v>
      </c>
      <c r="D494" s="167" t="s">
        <v>2470</v>
      </c>
      <c r="E494" s="5" t="s">
        <v>2543</v>
      </c>
      <c r="F494" s="5"/>
      <c r="G494" s="5" t="s">
        <v>2617</v>
      </c>
      <c r="H494" s="5" t="s">
        <v>257</v>
      </c>
      <c r="I494" s="144" t="s">
        <v>65</v>
      </c>
      <c r="J494" s="5"/>
      <c r="K494" s="5" t="s">
        <v>66</v>
      </c>
      <c r="L494" s="167">
        <v>1</v>
      </c>
      <c r="M494" s="5">
        <v>0</v>
      </c>
      <c r="N494" s="124">
        <v>1</v>
      </c>
      <c r="O494" s="5">
        <v>1</v>
      </c>
      <c r="P494" s="5">
        <v>1</v>
      </c>
      <c r="Q494" s="5"/>
      <c r="R494" s="5"/>
      <c r="S494" s="5"/>
      <c r="T494" s="5"/>
      <c r="U494" s="5"/>
      <c r="W494" s="225">
        <v>1</v>
      </c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s="225" customFormat="1" x14ac:dyDescent="0.25">
      <c r="A495" s="143">
        <v>1.31</v>
      </c>
      <c r="B495" s="5" t="s">
        <v>48</v>
      </c>
      <c r="C495" s="5" t="s">
        <v>41</v>
      </c>
      <c r="D495" s="167" t="s">
        <v>1104</v>
      </c>
      <c r="E495" s="5" t="s">
        <v>1105</v>
      </c>
      <c r="F495" s="5"/>
      <c r="G495" s="5" t="s">
        <v>1106</v>
      </c>
      <c r="H495" s="5" t="s">
        <v>187</v>
      </c>
      <c r="I495" s="144" t="s">
        <v>65</v>
      </c>
      <c r="J495" s="5"/>
      <c r="K495" s="5" t="s">
        <v>126</v>
      </c>
      <c r="L495" s="167">
        <v>1</v>
      </c>
      <c r="M495" s="5">
        <v>0</v>
      </c>
      <c r="N495" s="124">
        <v>1</v>
      </c>
      <c r="O495" s="5">
        <v>1</v>
      </c>
      <c r="P495" s="5">
        <v>1</v>
      </c>
      <c r="Q495" s="5"/>
      <c r="R495" s="5"/>
      <c r="S495" s="5"/>
      <c r="T495" s="5"/>
      <c r="U495" s="5"/>
      <c r="V495" s="225">
        <v>1</v>
      </c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s="225" customFormat="1" x14ac:dyDescent="0.25">
      <c r="A496" s="143">
        <v>1.31</v>
      </c>
      <c r="B496" s="5" t="s">
        <v>48</v>
      </c>
      <c r="C496" s="5" t="s">
        <v>41</v>
      </c>
      <c r="D496" s="167" t="s">
        <v>2447</v>
      </c>
      <c r="E496" s="5" t="s">
        <v>2517</v>
      </c>
      <c r="F496" s="5"/>
      <c r="G496" s="5" t="s">
        <v>2593</v>
      </c>
      <c r="H496" s="5" t="s">
        <v>64</v>
      </c>
      <c r="I496" s="144" t="s">
        <v>65</v>
      </c>
      <c r="J496" s="5"/>
      <c r="K496" s="5" t="s">
        <v>66</v>
      </c>
      <c r="L496" s="167">
        <v>3</v>
      </c>
      <c r="M496" s="5">
        <v>0</v>
      </c>
      <c r="N496" s="124">
        <v>3</v>
      </c>
      <c r="O496" s="5">
        <v>3</v>
      </c>
      <c r="P496" s="5">
        <v>3</v>
      </c>
      <c r="Q496" s="5"/>
      <c r="R496" s="5"/>
      <c r="S496" s="5"/>
      <c r="T496" s="5"/>
      <c r="U496" s="5"/>
      <c r="X496" s="5">
        <v>3</v>
      </c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s="225" customFormat="1" x14ac:dyDescent="0.25">
      <c r="A497" s="143">
        <v>1.31</v>
      </c>
      <c r="B497" s="5" t="s">
        <v>48</v>
      </c>
      <c r="C497" s="5" t="s">
        <v>41</v>
      </c>
      <c r="D497" s="167" t="s">
        <v>1101</v>
      </c>
      <c r="E497" s="5" t="s">
        <v>1102</v>
      </c>
      <c r="F497" s="5"/>
      <c r="G497" s="5" t="s">
        <v>1103</v>
      </c>
      <c r="H497" s="5" t="s">
        <v>187</v>
      </c>
      <c r="I497" s="144" t="s">
        <v>65</v>
      </c>
      <c r="J497" s="5"/>
      <c r="K497" s="5" t="s">
        <v>126</v>
      </c>
      <c r="L497" s="167">
        <v>1</v>
      </c>
      <c r="M497" s="5">
        <v>1</v>
      </c>
      <c r="N497" s="124">
        <v>0</v>
      </c>
      <c r="O497" s="5">
        <v>1</v>
      </c>
      <c r="P497" s="5">
        <v>0</v>
      </c>
      <c r="Q497" s="5"/>
      <c r="R497" s="5"/>
      <c r="S497" s="5"/>
      <c r="T497" s="5"/>
      <c r="U497" s="5"/>
      <c r="V497" s="225">
        <v>0</v>
      </c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s="225" customFormat="1" x14ac:dyDescent="0.25">
      <c r="A498" s="143">
        <v>1.31</v>
      </c>
      <c r="B498" s="5" t="s">
        <v>48</v>
      </c>
      <c r="C498" s="5" t="s">
        <v>41</v>
      </c>
      <c r="D498" s="167" t="s">
        <v>2455</v>
      </c>
      <c r="E498" s="5" t="s">
        <v>2526</v>
      </c>
      <c r="F498" s="5"/>
      <c r="G498" s="5" t="s">
        <v>2602</v>
      </c>
      <c r="H498" s="5" t="s">
        <v>125</v>
      </c>
      <c r="I498" s="144" t="s">
        <v>65</v>
      </c>
      <c r="J498" s="5"/>
      <c r="K498" s="5" t="s">
        <v>126</v>
      </c>
      <c r="L498" s="167">
        <v>1</v>
      </c>
      <c r="M498" s="5">
        <v>1</v>
      </c>
      <c r="N498" s="124">
        <v>0</v>
      </c>
      <c r="O498" s="5">
        <v>1</v>
      </c>
      <c r="P498" s="5">
        <v>0</v>
      </c>
      <c r="Q498" s="5"/>
      <c r="R498" s="5"/>
      <c r="S498" s="5"/>
      <c r="T498" s="5"/>
      <c r="U498" s="5"/>
      <c r="W498" s="225">
        <v>0</v>
      </c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s="225" customFormat="1" x14ac:dyDescent="0.25">
      <c r="A499" s="143">
        <v>1.31</v>
      </c>
      <c r="B499" s="143" t="s">
        <v>48</v>
      </c>
      <c r="C499" s="143" t="s">
        <v>41</v>
      </c>
      <c r="D499" s="244" t="s">
        <v>1312</v>
      </c>
      <c r="E499" s="143" t="s">
        <v>1313</v>
      </c>
      <c r="F499" s="143"/>
      <c r="G499" s="143" t="s">
        <v>1314</v>
      </c>
      <c r="H499" s="143" t="s">
        <v>714</v>
      </c>
      <c r="I499" s="144" t="s">
        <v>65</v>
      </c>
      <c r="J499" s="143"/>
      <c r="K499" s="143" t="s">
        <v>66</v>
      </c>
      <c r="L499" s="244">
        <v>3</v>
      </c>
      <c r="M499" s="143">
        <v>0</v>
      </c>
      <c r="N499" s="245">
        <v>3</v>
      </c>
      <c r="O499" s="143">
        <v>3</v>
      </c>
      <c r="P499" s="143">
        <v>3</v>
      </c>
      <c r="Q499" s="143"/>
      <c r="R499" s="143"/>
      <c r="S499" s="143"/>
      <c r="T499" s="143"/>
      <c r="U499" s="143"/>
      <c r="V499" s="152">
        <v>3</v>
      </c>
      <c r="W499" s="152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</row>
    <row r="500" spans="1:36" s="225" customFormat="1" x14ac:dyDescent="0.25">
      <c r="A500" s="143">
        <v>1.31</v>
      </c>
      <c r="B500" s="5" t="s">
        <v>48</v>
      </c>
      <c r="C500" s="5" t="s">
        <v>41</v>
      </c>
      <c r="D500" s="167" t="s">
        <v>1089</v>
      </c>
      <c r="E500" s="5" t="s">
        <v>1090</v>
      </c>
      <c r="F500" s="5"/>
      <c r="G500" s="5" t="s">
        <v>1091</v>
      </c>
      <c r="H500" s="5" t="s">
        <v>182</v>
      </c>
      <c r="I500" s="144" t="s">
        <v>65</v>
      </c>
      <c r="J500" s="5"/>
      <c r="K500" s="5" t="s">
        <v>183</v>
      </c>
      <c r="L500" s="167">
        <v>1</v>
      </c>
      <c r="M500" s="5">
        <v>0</v>
      </c>
      <c r="N500" s="124">
        <v>1</v>
      </c>
      <c r="O500" s="5">
        <v>1</v>
      </c>
      <c r="P500" s="5">
        <v>1</v>
      </c>
      <c r="Q500" s="5"/>
      <c r="R500" s="5"/>
      <c r="S500" s="5"/>
      <c r="T500" s="5"/>
      <c r="U500" s="5"/>
      <c r="V500" s="225">
        <v>1</v>
      </c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s="225" customFormat="1" x14ac:dyDescent="0.25">
      <c r="A501" s="143">
        <v>1.31</v>
      </c>
      <c r="B501" s="5" t="s">
        <v>48</v>
      </c>
      <c r="C501" s="5" t="s">
        <v>41</v>
      </c>
      <c r="D501" s="167" t="s">
        <v>2449</v>
      </c>
      <c r="E501" s="5" t="s">
        <v>2519</v>
      </c>
      <c r="F501" s="5"/>
      <c r="G501" s="5" t="s">
        <v>2595</v>
      </c>
      <c r="H501" s="5" t="s">
        <v>64</v>
      </c>
      <c r="I501" s="144" t="s">
        <v>65</v>
      </c>
      <c r="J501" s="5"/>
      <c r="K501" s="5" t="s">
        <v>66</v>
      </c>
      <c r="L501" s="167">
        <v>3</v>
      </c>
      <c r="M501" s="5">
        <v>0</v>
      </c>
      <c r="N501" s="124">
        <v>3</v>
      </c>
      <c r="O501" s="5">
        <v>3</v>
      </c>
      <c r="P501" s="5">
        <v>3</v>
      </c>
      <c r="Q501" s="5"/>
      <c r="R501" s="5"/>
      <c r="S501" s="5"/>
      <c r="T501" s="5"/>
      <c r="U501" s="5"/>
      <c r="X501" s="5">
        <v>3</v>
      </c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s="225" customFormat="1" x14ac:dyDescent="0.25">
      <c r="A502" s="143">
        <v>1.32</v>
      </c>
      <c r="B502" s="5" t="s">
        <v>48</v>
      </c>
      <c r="C502" s="5" t="s">
        <v>41</v>
      </c>
      <c r="D502" s="167" t="s">
        <v>1051</v>
      </c>
      <c r="E502" s="5" t="s">
        <v>1052</v>
      </c>
      <c r="F502" s="5"/>
      <c r="G502" s="5" t="s">
        <v>1053</v>
      </c>
      <c r="H502" s="5" t="s">
        <v>64</v>
      </c>
      <c r="I502" s="144" t="s">
        <v>65</v>
      </c>
      <c r="J502" s="5"/>
      <c r="K502" s="5" t="s">
        <v>66</v>
      </c>
      <c r="L502" s="167">
        <v>6</v>
      </c>
      <c r="M502" s="5">
        <v>0</v>
      </c>
      <c r="N502" s="124">
        <v>6</v>
      </c>
      <c r="O502" s="5">
        <v>6</v>
      </c>
      <c r="P502" s="5">
        <v>6</v>
      </c>
      <c r="Q502" s="5"/>
      <c r="R502" s="5"/>
      <c r="S502" s="5"/>
      <c r="T502" s="5"/>
      <c r="U502" s="5"/>
      <c r="V502" s="225">
        <v>6</v>
      </c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s="225" customFormat="1" x14ac:dyDescent="0.25">
      <c r="A503" s="143">
        <v>1.22</v>
      </c>
      <c r="B503" s="5" t="s">
        <v>48</v>
      </c>
      <c r="C503" s="5" t="s">
        <v>41</v>
      </c>
      <c r="D503" s="167" t="s">
        <v>2433</v>
      </c>
      <c r="E503" s="5" t="s">
        <v>2302</v>
      </c>
      <c r="F503" s="5"/>
      <c r="G503" s="5" t="s">
        <v>2303</v>
      </c>
      <c r="H503" s="5" t="s">
        <v>378</v>
      </c>
      <c r="I503" s="144" t="s">
        <v>65</v>
      </c>
      <c r="J503" s="5"/>
      <c r="K503" s="5" t="s">
        <v>66</v>
      </c>
      <c r="L503" s="167">
        <v>9</v>
      </c>
      <c r="M503" s="5">
        <v>0</v>
      </c>
      <c r="N503" s="124">
        <v>9</v>
      </c>
      <c r="O503" s="5">
        <v>9</v>
      </c>
      <c r="P503" s="5">
        <v>9</v>
      </c>
      <c r="Q503" s="5"/>
      <c r="R503" s="5"/>
      <c r="S503" s="5"/>
      <c r="T503" s="5"/>
      <c r="U503" s="5"/>
      <c r="V503" s="225">
        <v>9</v>
      </c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s="225" customFormat="1" x14ac:dyDescent="0.25">
      <c r="A504" s="143">
        <v>1.32</v>
      </c>
      <c r="B504" s="5" t="s">
        <v>48</v>
      </c>
      <c r="C504" s="5" t="s">
        <v>41</v>
      </c>
      <c r="D504" s="167" t="s">
        <v>1176</v>
      </c>
      <c r="E504" s="5" t="s">
        <v>1177</v>
      </c>
      <c r="F504" s="5"/>
      <c r="G504" s="5" t="s">
        <v>1178</v>
      </c>
      <c r="H504" s="5" t="s">
        <v>378</v>
      </c>
      <c r="I504" s="144" t="s">
        <v>65</v>
      </c>
      <c r="J504" s="5"/>
      <c r="K504" s="5" t="s">
        <v>66</v>
      </c>
      <c r="L504" s="167">
        <v>5</v>
      </c>
      <c r="M504" s="5">
        <v>0</v>
      </c>
      <c r="N504" s="124">
        <v>5</v>
      </c>
      <c r="O504" s="5">
        <v>5</v>
      </c>
      <c r="P504" s="5">
        <v>5</v>
      </c>
      <c r="Q504" s="5"/>
      <c r="R504" s="5"/>
      <c r="S504" s="5"/>
      <c r="T504" s="5"/>
      <c r="U504" s="5"/>
      <c r="W504" s="225">
        <v>5</v>
      </c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s="225" customFormat="1" x14ac:dyDescent="0.25">
      <c r="A505" s="143">
        <v>1.22</v>
      </c>
      <c r="B505" s="5" t="s">
        <v>48</v>
      </c>
      <c r="C505" s="5" t="s">
        <v>41</v>
      </c>
      <c r="D505" s="167" t="s">
        <v>1069</v>
      </c>
      <c r="E505" s="5" t="s">
        <v>1070</v>
      </c>
      <c r="F505" s="5" t="s">
        <v>42</v>
      </c>
      <c r="G505" s="5" t="s">
        <v>1071</v>
      </c>
      <c r="H505" s="5" t="s">
        <v>125</v>
      </c>
      <c r="I505" s="144" t="s">
        <v>65</v>
      </c>
      <c r="J505" s="5"/>
      <c r="K505" s="5" t="s">
        <v>126</v>
      </c>
      <c r="L505" s="167">
        <v>311</v>
      </c>
      <c r="M505" s="5">
        <v>0</v>
      </c>
      <c r="N505" s="124">
        <v>311</v>
      </c>
      <c r="O505" s="5">
        <v>294</v>
      </c>
      <c r="P505" s="5">
        <v>311</v>
      </c>
      <c r="Q505" s="5"/>
      <c r="R505" s="5"/>
      <c r="S505" s="5"/>
      <c r="T505" s="5"/>
      <c r="U505" s="5">
        <v>17</v>
      </c>
      <c r="V505" s="225">
        <v>60</v>
      </c>
      <c r="W505" s="225">
        <v>50</v>
      </c>
      <c r="X505" s="5">
        <v>50</v>
      </c>
      <c r="Y505" s="5">
        <v>50</v>
      </c>
      <c r="Z505" s="5">
        <v>50</v>
      </c>
      <c r="AA505" s="5">
        <v>34</v>
      </c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s="225" customFormat="1" x14ac:dyDescent="0.25">
      <c r="A506" s="143">
        <v>1.32</v>
      </c>
      <c r="B506" s="5" t="s">
        <v>48</v>
      </c>
      <c r="C506" s="5" t="s">
        <v>41</v>
      </c>
      <c r="D506" s="167" t="s">
        <v>1012</v>
      </c>
      <c r="E506" s="5" t="s">
        <v>1013</v>
      </c>
      <c r="F506" s="5"/>
      <c r="G506" s="5" t="s">
        <v>1014</v>
      </c>
      <c r="H506" s="5" t="s">
        <v>704</v>
      </c>
      <c r="I506" s="144" t="s">
        <v>65</v>
      </c>
      <c r="J506" s="5"/>
      <c r="K506" s="5" t="s">
        <v>183</v>
      </c>
      <c r="L506" s="167">
        <v>10</v>
      </c>
      <c r="M506" s="5">
        <v>4</v>
      </c>
      <c r="N506" s="124">
        <v>6</v>
      </c>
      <c r="O506" s="5">
        <v>10</v>
      </c>
      <c r="P506" s="5">
        <v>6</v>
      </c>
      <c r="Q506" s="5"/>
      <c r="R506" s="5"/>
      <c r="S506" s="5"/>
      <c r="T506" s="5"/>
      <c r="U506" s="5"/>
      <c r="V506" s="225">
        <v>6</v>
      </c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s="152" customFormat="1" x14ac:dyDescent="0.25">
      <c r="A507" s="143">
        <v>1.22</v>
      </c>
      <c r="B507" s="5" t="s">
        <v>48</v>
      </c>
      <c r="C507" s="5" t="s">
        <v>41</v>
      </c>
      <c r="D507" s="167" t="s">
        <v>1219</v>
      </c>
      <c r="E507" s="5" t="s">
        <v>1220</v>
      </c>
      <c r="F507" s="5"/>
      <c r="G507" s="5" t="s">
        <v>1221</v>
      </c>
      <c r="H507" s="5" t="s">
        <v>521</v>
      </c>
      <c r="I507" s="144" t="s">
        <v>65</v>
      </c>
      <c r="J507" s="5"/>
      <c r="K507" s="5" t="s">
        <v>522</v>
      </c>
      <c r="L507" s="167">
        <v>6</v>
      </c>
      <c r="M507" s="5">
        <v>0</v>
      </c>
      <c r="N507" s="124">
        <v>6</v>
      </c>
      <c r="O507" s="5">
        <v>6</v>
      </c>
      <c r="P507" s="5">
        <v>6</v>
      </c>
      <c r="Q507" s="5"/>
      <c r="R507" s="5"/>
      <c r="S507" s="5"/>
      <c r="T507" s="5"/>
      <c r="U507" s="5"/>
      <c r="V507" s="225">
        <v>6</v>
      </c>
      <c r="W507" s="22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s="225" customFormat="1" x14ac:dyDescent="0.25">
      <c r="A508" s="143">
        <v>1.22</v>
      </c>
      <c r="B508" s="5" t="s">
        <v>48</v>
      </c>
      <c r="C508" s="5" t="s">
        <v>41</v>
      </c>
      <c r="D508" s="167" t="s">
        <v>1054</v>
      </c>
      <c r="E508" s="5" t="s">
        <v>1055</v>
      </c>
      <c r="F508" s="5"/>
      <c r="G508" s="5" t="s">
        <v>1056</v>
      </c>
      <c r="H508" s="5" t="s">
        <v>64</v>
      </c>
      <c r="I508" s="144" t="s">
        <v>65</v>
      </c>
      <c r="J508" s="5"/>
      <c r="K508" s="5" t="s">
        <v>66</v>
      </c>
      <c r="L508" s="167">
        <v>82</v>
      </c>
      <c r="M508" s="5">
        <v>0</v>
      </c>
      <c r="N508" s="124">
        <v>82</v>
      </c>
      <c r="O508" s="5">
        <v>82</v>
      </c>
      <c r="P508" s="5">
        <v>82</v>
      </c>
      <c r="Q508" s="5">
        <v>0</v>
      </c>
      <c r="R508" s="5">
        <v>0</v>
      </c>
      <c r="S508" s="5"/>
      <c r="T508" s="5"/>
      <c r="U508" s="5">
        <v>20</v>
      </c>
      <c r="V508" s="225">
        <v>20</v>
      </c>
      <c r="W508" s="225">
        <v>21</v>
      </c>
      <c r="X508" s="5">
        <v>21</v>
      </c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s="225" customFormat="1" x14ac:dyDescent="0.25">
      <c r="A509" s="143">
        <v>1.32</v>
      </c>
      <c r="B509" s="5" t="s">
        <v>48</v>
      </c>
      <c r="C509" s="5" t="s">
        <v>41</v>
      </c>
      <c r="D509" s="167" t="s">
        <v>3408</v>
      </c>
      <c r="E509" s="5" t="s">
        <v>2304</v>
      </c>
      <c r="F509" s="5"/>
      <c r="G509" s="5" t="s">
        <v>2305</v>
      </c>
      <c r="H509" s="5" t="s">
        <v>371</v>
      </c>
      <c r="I509" s="144" t="s">
        <v>65</v>
      </c>
      <c r="J509" s="5"/>
      <c r="K509" s="5" t="s">
        <v>183</v>
      </c>
      <c r="L509" s="167">
        <v>10</v>
      </c>
      <c r="M509" s="5"/>
      <c r="N509" s="124">
        <v>10</v>
      </c>
      <c r="O509" s="5">
        <v>10</v>
      </c>
      <c r="P509" s="5">
        <v>10</v>
      </c>
      <c r="Q509" s="5"/>
      <c r="R509" s="5"/>
      <c r="S509" s="5"/>
      <c r="T509" s="5"/>
      <c r="U509" s="5"/>
      <c r="X509" s="5"/>
      <c r="Y509" s="5">
        <v>10</v>
      </c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s="225" customFormat="1" x14ac:dyDescent="0.25">
      <c r="A510" s="143">
        <v>1.32</v>
      </c>
      <c r="B510" s="5" t="s">
        <v>48</v>
      </c>
      <c r="C510" s="5" t="s">
        <v>41</v>
      </c>
      <c r="D510" s="167" t="s">
        <v>2431</v>
      </c>
      <c r="E510" s="5" t="s">
        <v>2306</v>
      </c>
      <c r="F510" s="5"/>
      <c r="G510" s="5" t="s">
        <v>2307</v>
      </c>
      <c r="H510" s="5" t="s">
        <v>64</v>
      </c>
      <c r="I510" s="144" t="s">
        <v>65</v>
      </c>
      <c r="J510" s="5"/>
      <c r="K510" s="5" t="s">
        <v>66</v>
      </c>
      <c r="L510" s="167">
        <v>8</v>
      </c>
      <c r="M510" s="5">
        <v>0</v>
      </c>
      <c r="N510" s="124">
        <v>8</v>
      </c>
      <c r="O510" s="5">
        <v>8</v>
      </c>
      <c r="P510" s="5">
        <v>8</v>
      </c>
      <c r="Q510" s="5"/>
      <c r="R510" s="5"/>
      <c r="S510" s="5"/>
      <c r="T510" s="5"/>
      <c r="U510" s="5"/>
      <c r="W510" s="225">
        <v>8</v>
      </c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s="225" customFormat="1" x14ac:dyDescent="0.25">
      <c r="A511" s="143">
        <v>1.22</v>
      </c>
      <c r="B511" s="5" t="s">
        <v>48</v>
      </c>
      <c r="C511" s="5" t="s">
        <v>41</v>
      </c>
      <c r="D511" s="167" t="s">
        <v>938</v>
      </c>
      <c r="E511" s="5" t="s">
        <v>2335</v>
      </c>
      <c r="F511" s="5" t="s">
        <v>3266</v>
      </c>
      <c r="G511" s="5" t="s">
        <v>939</v>
      </c>
      <c r="H511" s="5" t="s">
        <v>378</v>
      </c>
      <c r="I511" s="144" t="s">
        <v>65</v>
      </c>
      <c r="J511" s="5"/>
      <c r="K511" s="5" t="s">
        <v>66</v>
      </c>
      <c r="L511" s="167">
        <v>68</v>
      </c>
      <c r="M511" s="5">
        <v>0</v>
      </c>
      <c r="N511" s="124">
        <v>68</v>
      </c>
      <c r="O511" s="5">
        <v>68</v>
      </c>
      <c r="P511" s="5">
        <v>68</v>
      </c>
      <c r="Q511" s="5">
        <v>0</v>
      </c>
      <c r="R511" s="5">
        <v>0</v>
      </c>
      <c r="S511" s="5"/>
      <c r="T511" s="5"/>
      <c r="U511" s="5"/>
      <c r="W511" s="225">
        <v>30</v>
      </c>
      <c r="X511" s="5">
        <v>38</v>
      </c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s="225" customFormat="1" x14ac:dyDescent="0.25">
      <c r="A512" s="143">
        <v>1.22</v>
      </c>
      <c r="B512" s="5" t="s">
        <v>48</v>
      </c>
      <c r="C512" s="5" t="s">
        <v>41</v>
      </c>
      <c r="D512" s="167" t="s">
        <v>2212</v>
      </c>
      <c r="E512" s="5" t="s">
        <v>1210</v>
      </c>
      <c r="F512" s="5"/>
      <c r="G512" s="5" t="s">
        <v>1212</v>
      </c>
      <c r="H512" s="5" t="s">
        <v>495</v>
      </c>
      <c r="I512" s="144" t="s">
        <v>65</v>
      </c>
      <c r="J512" s="5"/>
      <c r="K512" s="5" t="s">
        <v>496</v>
      </c>
      <c r="L512" s="167">
        <v>33</v>
      </c>
      <c r="M512" s="5">
        <v>0</v>
      </c>
      <c r="N512" s="124">
        <v>33</v>
      </c>
      <c r="O512" s="5">
        <v>33</v>
      </c>
      <c r="P512" s="5">
        <v>33</v>
      </c>
      <c r="Q512" s="5">
        <v>0</v>
      </c>
      <c r="R512" s="5">
        <v>0</v>
      </c>
      <c r="S512" s="5"/>
      <c r="T512" s="5"/>
      <c r="U512" s="5"/>
      <c r="V512" s="225">
        <v>20</v>
      </c>
      <c r="W512" s="225">
        <v>13</v>
      </c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s="225" customFormat="1" x14ac:dyDescent="0.25">
      <c r="A513" s="143">
        <v>1.22</v>
      </c>
      <c r="B513" s="5" t="s">
        <v>48</v>
      </c>
      <c r="C513" s="5" t="s">
        <v>41</v>
      </c>
      <c r="D513" s="167" t="s">
        <v>940</v>
      </c>
      <c r="E513" s="5" t="s">
        <v>941</v>
      </c>
      <c r="F513" s="5"/>
      <c r="G513" s="5" t="s">
        <v>942</v>
      </c>
      <c r="H513" s="5" t="s">
        <v>378</v>
      </c>
      <c r="I513" s="144" t="s">
        <v>65</v>
      </c>
      <c r="J513" s="5"/>
      <c r="K513" s="5" t="s">
        <v>66</v>
      </c>
      <c r="L513" s="167">
        <v>48</v>
      </c>
      <c r="M513" s="5">
        <v>0</v>
      </c>
      <c r="N513" s="124">
        <v>48</v>
      </c>
      <c r="O513" s="5">
        <v>48</v>
      </c>
      <c r="P513" s="5">
        <v>48</v>
      </c>
      <c r="Q513" s="5"/>
      <c r="R513" s="5"/>
      <c r="S513" s="5"/>
      <c r="T513" s="5"/>
      <c r="U513" s="5"/>
      <c r="V513" s="225">
        <v>20</v>
      </c>
      <c r="W513" s="225">
        <v>28</v>
      </c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s="225" customFormat="1" x14ac:dyDescent="0.25">
      <c r="A514" s="143">
        <v>1.22</v>
      </c>
      <c r="B514" s="5" t="s">
        <v>48</v>
      </c>
      <c r="C514" s="5" t="s">
        <v>41</v>
      </c>
      <c r="D514" s="167" t="s">
        <v>2208</v>
      </c>
      <c r="E514" s="5" t="s">
        <v>2209</v>
      </c>
      <c r="F514" s="5"/>
      <c r="G514" s="5" t="s">
        <v>2210</v>
      </c>
      <c r="H514" s="5" t="s">
        <v>495</v>
      </c>
      <c r="I514" s="144" t="s">
        <v>65</v>
      </c>
      <c r="J514" s="5"/>
      <c r="K514" s="5" t="s">
        <v>496</v>
      </c>
      <c r="L514" s="167">
        <v>7</v>
      </c>
      <c r="M514" s="5">
        <v>0</v>
      </c>
      <c r="N514" s="124">
        <v>7</v>
      </c>
      <c r="O514" s="5">
        <v>1</v>
      </c>
      <c r="P514" s="5">
        <v>1</v>
      </c>
      <c r="Q514" s="5"/>
      <c r="R514" s="5"/>
      <c r="S514" s="5"/>
      <c r="T514" s="5"/>
      <c r="U514" s="5"/>
      <c r="W514" s="225">
        <v>1</v>
      </c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s="225" customFormat="1" x14ac:dyDescent="0.25">
      <c r="A515" s="143">
        <v>1.32</v>
      </c>
      <c r="B515" s="5" t="s">
        <v>48</v>
      </c>
      <c r="C515" s="5" t="s">
        <v>41</v>
      </c>
      <c r="D515" s="167"/>
      <c r="E515" s="5" t="s">
        <v>2308</v>
      </c>
      <c r="F515" s="5"/>
      <c r="G515" s="5" t="s">
        <v>2309</v>
      </c>
      <c r="H515" s="5" t="s">
        <v>832</v>
      </c>
      <c r="I515" s="144" t="s">
        <v>65</v>
      </c>
      <c r="J515" s="5"/>
      <c r="K515" s="5" t="s">
        <v>522</v>
      </c>
      <c r="L515" s="167">
        <v>8</v>
      </c>
      <c r="M515" s="5"/>
      <c r="N515" s="124">
        <v>8</v>
      </c>
      <c r="O515" s="5">
        <v>8</v>
      </c>
      <c r="P515" s="5">
        <v>8</v>
      </c>
      <c r="Q515" s="5"/>
      <c r="R515" s="5"/>
      <c r="S515" s="5"/>
      <c r="T515" s="5"/>
      <c r="U515" s="5"/>
      <c r="W515" s="225">
        <v>8</v>
      </c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s="225" customFormat="1" x14ac:dyDescent="0.25">
      <c r="A516" s="143">
        <v>2</v>
      </c>
      <c r="B516" s="143" t="s">
        <v>1365</v>
      </c>
      <c r="C516" s="143" t="s">
        <v>1366</v>
      </c>
      <c r="D516" s="244" t="s">
        <v>1367</v>
      </c>
      <c r="E516" s="143" t="s">
        <v>56</v>
      </c>
      <c r="F516" s="143"/>
      <c r="G516" s="143" t="s">
        <v>1368</v>
      </c>
      <c r="H516" s="143" t="s">
        <v>378</v>
      </c>
      <c r="I516" s="144" t="s">
        <v>65</v>
      </c>
      <c r="J516" s="143"/>
      <c r="K516" s="143" t="s">
        <v>66</v>
      </c>
      <c r="L516" s="244">
        <v>10</v>
      </c>
      <c r="M516" s="143">
        <v>0</v>
      </c>
      <c r="N516" s="245">
        <v>10</v>
      </c>
      <c r="O516" s="143">
        <v>10</v>
      </c>
      <c r="P516" s="143">
        <v>10</v>
      </c>
      <c r="Q516" s="143">
        <v>0</v>
      </c>
      <c r="R516" s="143"/>
      <c r="S516" s="143"/>
      <c r="T516" s="143"/>
      <c r="U516" s="143"/>
      <c r="V516" s="152"/>
      <c r="W516" s="152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>
        <v>10</v>
      </c>
    </row>
    <row r="517" spans="1:36" s="225" customFormat="1" x14ac:dyDescent="0.25">
      <c r="A517" s="143">
        <v>3.32</v>
      </c>
      <c r="B517" s="143" t="s">
        <v>1916</v>
      </c>
      <c r="C517" s="5" t="s">
        <v>41</v>
      </c>
      <c r="D517" s="167"/>
      <c r="E517" s="5" t="s">
        <v>1282</v>
      </c>
      <c r="F517" s="5" t="s">
        <v>1211</v>
      </c>
      <c r="G517" s="5" t="s">
        <v>1283</v>
      </c>
      <c r="H517" s="5" t="s">
        <v>704</v>
      </c>
      <c r="I517" s="144" t="s">
        <v>65</v>
      </c>
      <c r="J517" s="5"/>
      <c r="K517" s="5" t="s">
        <v>183</v>
      </c>
      <c r="L517" s="167">
        <v>20</v>
      </c>
      <c r="M517" s="5">
        <v>0</v>
      </c>
      <c r="N517" s="124">
        <v>20</v>
      </c>
      <c r="O517" s="5">
        <v>20</v>
      </c>
      <c r="P517" s="5">
        <v>20</v>
      </c>
      <c r="Q517" s="5"/>
      <c r="R517" s="5"/>
      <c r="S517" s="5"/>
      <c r="T517" s="5"/>
      <c r="U517" s="5"/>
      <c r="X517" s="5"/>
      <c r="Y517" s="5"/>
      <c r="Z517" s="5">
        <v>20</v>
      </c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s="225" customFormat="1" x14ac:dyDescent="0.25">
      <c r="A518" s="143">
        <v>1.32</v>
      </c>
      <c r="B518" s="5" t="s">
        <v>48</v>
      </c>
      <c r="C518" s="5" t="s">
        <v>41</v>
      </c>
      <c r="D518" s="167" t="s">
        <v>430</v>
      </c>
      <c r="E518" s="5" t="s">
        <v>1179</v>
      </c>
      <c r="F518" s="5"/>
      <c r="G518" s="5" t="s">
        <v>1180</v>
      </c>
      <c r="H518" s="5" t="s">
        <v>378</v>
      </c>
      <c r="I518" s="144" t="s">
        <v>65</v>
      </c>
      <c r="J518" s="5"/>
      <c r="K518" s="5" t="s">
        <v>66</v>
      </c>
      <c r="L518" s="167">
        <v>7</v>
      </c>
      <c r="M518" s="5">
        <v>0</v>
      </c>
      <c r="N518" s="124">
        <v>7</v>
      </c>
      <c r="O518" s="5">
        <v>7</v>
      </c>
      <c r="P518" s="5">
        <v>7</v>
      </c>
      <c r="Q518" s="5"/>
      <c r="R518" s="5"/>
      <c r="S518" s="5"/>
      <c r="T518" s="5"/>
      <c r="U518" s="5"/>
      <c r="V518" s="225">
        <v>7</v>
      </c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s="225" customFormat="1" x14ac:dyDescent="0.25">
      <c r="A519" s="143">
        <v>1.32</v>
      </c>
      <c r="B519" s="143" t="s">
        <v>48</v>
      </c>
      <c r="C519" s="143" t="s">
        <v>41</v>
      </c>
      <c r="D519" s="244">
        <v>3121</v>
      </c>
      <c r="E519" s="143" t="s">
        <v>2423</v>
      </c>
      <c r="F519" s="143"/>
      <c r="G519" s="143" t="s">
        <v>3430</v>
      </c>
      <c r="H519" s="143" t="s">
        <v>1873</v>
      </c>
      <c r="I519" s="144" t="s">
        <v>1383</v>
      </c>
      <c r="J519" s="143"/>
      <c r="K519" s="143"/>
      <c r="L519" s="244">
        <v>377</v>
      </c>
      <c r="M519" s="143">
        <v>0</v>
      </c>
      <c r="N519" s="245">
        <v>377</v>
      </c>
      <c r="O519" s="143">
        <v>377</v>
      </c>
      <c r="P519" s="143">
        <v>377</v>
      </c>
      <c r="Q519" s="143">
        <v>0</v>
      </c>
      <c r="R519" s="143">
        <v>0</v>
      </c>
      <c r="S519" s="143">
        <v>0</v>
      </c>
      <c r="T519" s="143">
        <v>0</v>
      </c>
      <c r="U519" s="143">
        <v>0</v>
      </c>
      <c r="V519" s="152">
        <v>0</v>
      </c>
      <c r="W519" s="152">
        <v>0</v>
      </c>
      <c r="X519" s="143">
        <v>25</v>
      </c>
      <c r="Y519" s="143">
        <v>50</v>
      </c>
      <c r="Z519" s="143">
        <v>50</v>
      </c>
      <c r="AA519" s="143">
        <v>50</v>
      </c>
      <c r="AB519" s="143">
        <v>50</v>
      </c>
      <c r="AC519" s="143">
        <v>50</v>
      </c>
      <c r="AD519" s="143">
        <v>50</v>
      </c>
      <c r="AE519" s="143">
        <v>52</v>
      </c>
      <c r="AF519" s="143"/>
      <c r="AG519" s="143"/>
      <c r="AH519" s="143"/>
      <c r="AI519" s="143"/>
      <c r="AJ519" s="143"/>
    </row>
    <row r="520" spans="1:36" s="225" customFormat="1" x14ac:dyDescent="0.25">
      <c r="A520" s="143">
        <v>3.42</v>
      </c>
      <c r="B520" s="143" t="s">
        <v>55</v>
      </c>
      <c r="C520" s="143" t="s">
        <v>3418</v>
      </c>
      <c r="D520" s="244"/>
      <c r="E520" s="143" t="s">
        <v>56</v>
      </c>
      <c r="F520" s="143"/>
      <c r="G520" s="143" t="s">
        <v>3417</v>
      </c>
      <c r="H520" s="143" t="s">
        <v>495</v>
      </c>
      <c r="I520" s="144" t="s">
        <v>65</v>
      </c>
      <c r="J520" s="143"/>
      <c r="K520" s="143"/>
      <c r="L520" s="244">
        <v>200</v>
      </c>
      <c r="M520" s="143">
        <v>0</v>
      </c>
      <c r="N520" s="245">
        <v>200</v>
      </c>
      <c r="O520" s="143">
        <v>200</v>
      </c>
      <c r="P520" s="143">
        <v>200</v>
      </c>
      <c r="Q520" s="143"/>
      <c r="R520" s="143"/>
      <c r="S520" s="143"/>
      <c r="T520" s="143"/>
      <c r="U520" s="143"/>
      <c r="V520" s="152"/>
      <c r="W520" s="152">
        <v>30</v>
      </c>
      <c r="X520" s="143">
        <v>50</v>
      </c>
      <c r="Y520" s="143">
        <v>60</v>
      </c>
      <c r="Z520" s="143">
        <v>60</v>
      </c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</row>
    <row r="521" spans="1:36" s="225" customFormat="1" x14ac:dyDescent="0.25">
      <c r="A521" s="143">
        <v>1.22</v>
      </c>
      <c r="B521" s="5" t="s">
        <v>48</v>
      </c>
      <c r="C521" s="5" t="s">
        <v>41</v>
      </c>
      <c r="D521" s="167" t="s">
        <v>958</v>
      </c>
      <c r="E521" s="5" t="s">
        <v>959</v>
      </c>
      <c r="F521" s="5" t="s">
        <v>3266</v>
      </c>
      <c r="G521" s="5" t="s">
        <v>960</v>
      </c>
      <c r="H521" s="5" t="s">
        <v>495</v>
      </c>
      <c r="I521" s="144" t="s">
        <v>65</v>
      </c>
      <c r="J521" s="5"/>
      <c r="K521" s="5" t="s">
        <v>496</v>
      </c>
      <c r="L521" s="167">
        <v>28</v>
      </c>
      <c r="M521" s="5">
        <v>0</v>
      </c>
      <c r="N521" s="124">
        <v>28</v>
      </c>
      <c r="O521" s="5">
        <v>28</v>
      </c>
      <c r="P521" s="5">
        <v>28</v>
      </c>
      <c r="Q521" s="5">
        <v>0</v>
      </c>
      <c r="R521" s="5">
        <v>0</v>
      </c>
      <c r="S521" s="5"/>
      <c r="T521" s="5"/>
      <c r="U521" s="5">
        <v>16</v>
      </c>
      <c r="V521" s="225">
        <v>12</v>
      </c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s="225" customFormat="1" x14ac:dyDescent="0.25">
      <c r="A522" s="143">
        <v>1.32</v>
      </c>
      <c r="B522" s="5" t="s">
        <v>48</v>
      </c>
      <c r="C522" s="5" t="s">
        <v>41</v>
      </c>
      <c r="D522" s="167" t="s">
        <v>56</v>
      </c>
      <c r="E522" s="5" t="s">
        <v>1302</v>
      </c>
      <c r="F522" s="5" t="s">
        <v>42</v>
      </c>
      <c r="G522" s="5" t="s">
        <v>1303</v>
      </c>
      <c r="H522" s="5" t="s">
        <v>714</v>
      </c>
      <c r="I522" s="144" t="s">
        <v>65</v>
      </c>
      <c r="J522" s="5"/>
      <c r="K522" s="5" t="s">
        <v>66</v>
      </c>
      <c r="L522" s="167">
        <v>143</v>
      </c>
      <c r="M522" s="5">
        <v>0</v>
      </c>
      <c r="N522" s="124">
        <v>143</v>
      </c>
      <c r="O522" s="5">
        <v>143</v>
      </c>
      <c r="P522" s="5">
        <v>143</v>
      </c>
      <c r="Q522" s="5">
        <v>0</v>
      </c>
      <c r="R522" s="5">
        <v>0</v>
      </c>
      <c r="S522" s="5"/>
      <c r="T522" s="5"/>
      <c r="U522" s="5"/>
      <c r="X522" s="5"/>
      <c r="Y522" s="5"/>
      <c r="Z522" s="5"/>
      <c r="AA522" s="5"/>
      <c r="AB522" s="5">
        <v>25</v>
      </c>
      <c r="AC522" s="5">
        <v>50</v>
      </c>
      <c r="AD522" s="5">
        <v>50</v>
      </c>
      <c r="AE522" s="5">
        <v>18</v>
      </c>
      <c r="AF522" s="5"/>
      <c r="AG522" s="5"/>
      <c r="AH522" s="5"/>
      <c r="AI522" s="5"/>
      <c r="AJ522" s="5"/>
    </row>
    <row r="523" spans="1:36" s="225" customFormat="1" x14ac:dyDescent="0.25">
      <c r="A523" s="143">
        <v>1.32</v>
      </c>
      <c r="B523" s="5" t="s">
        <v>48</v>
      </c>
      <c r="C523" s="5" t="s">
        <v>41</v>
      </c>
      <c r="D523" s="167" t="s">
        <v>1358</v>
      </c>
      <c r="E523" s="5" t="s">
        <v>1359</v>
      </c>
      <c r="F523" s="5"/>
      <c r="G523" s="5" t="s">
        <v>1360</v>
      </c>
      <c r="H523" s="5" t="s">
        <v>1361</v>
      </c>
      <c r="I523" s="144" t="s">
        <v>65</v>
      </c>
      <c r="J523" s="5"/>
      <c r="K523" s="5" t="s">
        <v>183</v>
      </c>
      <c r="L523" s="167">
        <v>8</v>
      </c>
      <c r="M523" s="5">
        <v>0</v>
      </c>
      <c r="N523" s="124">
        <v>8</v>
      </c>
      <c r="O523" s="5">
        <v>8</v>
      </c>
      <c r="P523" s="5">
        <v>8</v>
      </c>
      <c r="Q523" s="5"/>
      <c r="R523" s="5"/>
      <c r="S523" s="5"/>
      <c r="T523" s="5"/>
      <c r="U523" s="5"/>
      <c r="V523" s="225">
        <v>8</v>
      </c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s="225" customFormat="1" x14ac:dyDescent="0.25">
      <c r="A524" s="143">
        <v>3.32</v>
      </c>
      <c r="B524" s="143" t="s">
        <v>1916</v>
      </c>
      <c r="C524" s="5" t="s">
        <v>41</v>
      </c>
      <c r="D524" s="167"/>
      <c r="E524" s="5" t="s">
        <v>3413</v>
      </c>
      <c r="F524" s="5" t="s">
        <v>3414</v>
      </c>
      <c r="G524" s="5" t="s">
        <v>3412</v>
      </c>
      <c r="H524" s="5" t="s">
        <v>593</v>
      </c>
      <c r="I524" s="144" t="s">
        <v>65</v>
      </c>
      <c r="J524" s="5"/>
      <c r="K524" s="5" t="s">
        <v>522</v>
      </c>
      <c r="L524" s="167">
        <v>58</v>
      </c>
      <c r="M524" s="5">
        <v>0</v>
      </c>
      <c r="N524" s="124">
        <v>58</v>
      </c>
      <c r="O524" s="5">
        <v>58</v>
      </c>
      <c r="P524" s="5">
        <v>58</v>
      </c>
      <c r="Q524" s="5"/>
      <c r="R524" s="5"/>
      <c r="S524" s="5"/>
      <c r="T524" s="5"/>
      <c r="U524" s="5"/>
      <c r="X524" s="5"/>
      <c r="Y524" s="5"/>
      <c r="Z524" s="5"/>
      <c r="AA524" s="5">
        <v>25</v>
      </c>
      <c r="AB524" s="5">
        <v>33</v>
      </c>
      <c r="AC524" s="5"/>
      <c r="AD524" s="5"/>
      <c r="AE524" s="5"/>
      <c r="AF524" s="5"/>
      <c r="AG524" s="5"/>
      <c r="AH524" s="5"/>
      <c r="AI524" s="5"/>
      <c r="AJ524" s="5"/>
    </row>
    <row r="525" spans="1:36" s="225" customFormat="1" x14ac:dyDescent="0.25">
      <c r="A525" s="143">
        <v>1.32</v>
      </c>
      <c r="B525" s="143" t="s">
        <v>48</v>
      </c>
      <c r="C525" s="143" t="s">
        <v>41</v>
      </c>
      <c r="D525" s="244" t="s">
        <v>3410</v>
      </c>
      <c r="E525" s="143" t="s">
        <v>2332</v>
      </c>
      <c r="F525" s="143" t="s">
        <v>2334</v>
      </c>
      <c r="G525" s="143" t="s">
        <v>2333</v>
      </c>
      <c r="H525" s="143" t="s">
        <v>593</v>
      </c>
      <c r="I525" s="144" t="s">
        <v>65</v>
      </c>
      <c r="J525" s="143"/>
      <c r="K525" s="143" t="s">
        <v>522</v>
      </c>
      <c r="L525" s="244">
        <v>46</v>
      </c>
      <c r="M525" s="143">
        <v>0</v>
      </c>
      <c r="N525" s="245">
        <v>46</v>
      </c>
      <c r="O525" s="143">
        <v>46</v>
      </c>
      <c r="P525" s="143">
        <v>46</v>
      </c>
      <c r="Q525" s="143"/>
      <c r="R525" s="143"/>
      <c r="S525" s="143"/>
      <c r="T525" s="143"/>
      <c r="U525" s="143"/>
      <c r="V525" s="152"/>
      <c r="W525" s="152"/>
      <c r="X525" s="143">
        <v>23</v>
      </c>
      <c r="Y525" s="143">
        <v>23</v>
      </c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</row>
    <row r="526" spans="1:36" s="225" customFormat="1" x14ac:dyDescent="0.25">
      <c r="A526" s="143">
        <v>1.32</v>
      </c>
      <c r="B526" s="5" t="s">
        <v>48</v>
      </c>
      <c r="C526" s="5" t="s">
        <v>41</v>
      </c>
      <c r="D526" s="167" t="s">
        <v>1182</v>
      </c>
      <c r="E526" s="5" t="s">
        <v>1183</v>
      </c>
      <c r="F526" s="5"/>
      <c r="G526" s="5" t="s">
        <v>1184</v>
      </c>
      <c r="H526" s="5" t="s">
        <v>378</v>
      </c>
      <c r="I526" s="144" t="s">
        <v>65</v>
      </c>
      <c r="J526" s="5"/>
      <c r="K526" s="5" t="s">
        <v>66</v>
      </c>
      <c r="L526" s="167">
        <v>44</v>
      </c>
      <c r="M526" s="5">
        <v>0</v>
      </c>
      <c r="N526" s="124">
        <v>44</v>
      </c>
      <c r="O526" s="5">
        <v>44</v>
      </c>
      <c r="P526" s="5">
        <v>44</v>
      </c>
      <c r="Q526" s="5"/>
      <c r="R526" s="5"/>
      <c r="S526" s="5"/>
      <c r="T526" s="5"/>
      <c r="U526" s="5"/>
      <c r="V526" s="225">
        <v>25</v>
      </c>
      <c r="W526" s="225">
        <v>19</v>
      </c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s="225" customFormat="1" x14ac:dyDescent="0.25">
      <c r="A527" s="143">
        <v>1.32</v>
      </c>
      <c r="B527" s="5" t="s">
        <v>48</v>
      </c>
      <c r="C527" s="5" t="s">
        <v>41</v>
      </c>
      <c r="D527" s="167" t="s">
        <v>997</v>
      </c>
      <c r="E527" s="5" t="s">
        <v>998</v>
      </c>
      <c r="F527" s="5"/>
      <c r="G527" s="5" t="s">
        <v>999</v>
      </c>
      <c r="H527" s="5" t="s">
        <v>593</v>
      </c>
      <c r="I527" s="144" t="s">
        <v>65</v>
      </c>
      <c r="J527" s="5"/>
      <c r="K527" s="5" t="s">
        <v>522</v>
      </c>
      <c r="L527" s="167">
        <v>7</v>
      </c>
      <c r="M527" s="5">
        <v>0</v>
      </c>
      <c r="N527" s="124">
        <v>7</v>
      </c>
      <c r="O527" s="5">
        <v>7</v>
      </c>
      <c r="P527" s="5">
        <v>7</v>
      </c>
      <c r="Q527" s="5"/>
      <c r="R527" s="5"/>
      <c r="S527" s="5"/>
      <c r="T527" s="5"/>
      <c r="U527" s="5"/>
      <c r="V527" s="225">
        <v>7</v>
      </c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s="225" customFormat="1" x14ac:dyDescent="0.25">
      <c r="A528" s="143">
        <v>1.22</v>
      </c>
      <c r="B528" s="143" t="s">
        <v>48</v>
      </c>
      <c r="C528" s="143" t="s">
        <v>41</v>
      </c>
      <c r="D528" s="244" t="s">
        <v>1346</v>
      </c>
      <c r="E528" s="143" t="s">
        <v>1347</v>
      </c>
      <c r="F528" s="143"/>
      <c r="G528" s="143" t="s">
        <v>1348</v>
      </c>
      <c r="H528" s="143" t="s">
        <v>762</v>
      </c>
      <c r="I528" s="144" t="s">
        <v>65</v>
      </c>
      <c r="J528" s="143"/>
      <c r="K528" s="143" t="s">
        <v>183</v>
      </c>
      <c r="L528" s="244">
        <v>14</v>
      </c>
      <c r="M528" s="143">
        <v>0</v>
      </c>
      <c r="N528" s="245">
        <v>14</v>
      </c>
      <c r="O528" s="143">
        <v>14</v>
      </c>
      <c r="P528" s="143">
        <v>14</v>
      </c>
      <c r="Q528" s="143"/>
      <c r="R528" s="143"/>
      <c r="S528" s="143"/>
      <c r="T528" s="143"/>
      <c r="U528" s="143"/>
      <c r="V528" s="152">
        <v>7</v>
      </c>
      <c r="W528" s="152">
        <v>7</v>
      </c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</row>
    <row r="529" spans="1:36" s="225" customFormat="1" x14ac:dyDescent="0.25">
      <c r="A529" s="143">
        <v>1.32</v>
      </c>
      <c r="B529" s="5" t="s">
        <v>48</v>
      </c>
      <c r="C529" s="5" t="s">
        <v>41</v>
      </c>
      <c r="D529" s="167" t="s">
        <v>1315</v>
      </c>
      <c r="E529" s="5" t="s">
        <v>1316</v>
      </c>
      <c r="F529" s="5"/>
      <c r="G529" s="5" t="s">
        <v>1317</v>
      </c>
      <c r="H529" s="5" t="s">
        <v>714</v>
      </c>
      <c r="I529" s="144" t="s">
        <v>65</v>
      </c>
      <c r="J529" s="5"/>
      <c r="K529" s="5" t="s">
        <v>66</v>
      </c>
      <c r="L529" s="167">
        <v>5</v>
      </c>
      <c r="M529" s="5">
        <v>0</v>
      </c>
      <c r="N529" s="124">
        <v>5</v>
      </c>
      <c r="O529" s="5">
        <v>5</v>
      </c>
      <c r="P529" s="5">
        <v>5</v>
      </c>
      <c r="Q529" s="5"/>
      <c r="R529" s="5"/>
      <c r="S529" s="5"/>
      <c r="T529" s="5"/>
      <c r="U529" s="5"/>
      <c r="W529" s="225">
        <v>5</v>
      </c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s="225" customFormat="1" x14ac:dyDescent="0.25">
      <c r="A530" s="143">
        <v>1.32</v>
      </c>
      <c r="B530" s="5" t="s">
        <v>48</v>
      </c>
      <c r="C530" s="5" t="s">
        <v>41</v>
      </c>
      <c r="D530" s="167" t="s">
        <v>3409</v>
      </c>
      <c r="E530" s="5" t="s">
        <v>2310</v>
      </c>
      <c r="F530" s="5"/>
      <c r="G530" s="5" t="s">
        <v>2311</v>
      </c>
      <c r="H530" s="5" t="s">
        <v>694</v>
      </c>
      <c r="I530" s="144" t="s">
        <v>65</v>
      </c>
      <c r="J530" s="5"/>
      <c r="K530" s="5" t="s">
        <v>183</v>
      </c>
      <c r="L530" s="167">
        <v>21</v>
      </c>
      <c r="M530" s="5"/>
      <c r="N530" s="124">
        <v>21</v>
      </c>
      <c r="O530" s="5">
        <v>21</v>
      </c>
      <c r="P530" s="5">
        <v>21</v>
      </c>
      <c r="Q530" s="5"/>
      <c r="R530" s="5"/>
      <c r="S530" s="5"/>
      <c r="T530" s="5"/>
      <c r="U530" s="5"/>
      <c r="X530" s="5"/>
      <c r="Y530" s="5">
        <v>10</v>
      </c>
      <c r="Z530" s="5">
        <v>11</v>
      </c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s="225" customFormat="1" x14ac:dyDescent="0.25">
      <c r="A531" s="143">
        <v>1.22</v>
      </c>
      <c r="B531" s="5" t="s">
        <v>48</v>
      </c>
      <c r="C531" s="5" t="s">
        <v>41</v>
      </c>
      <c r="D531" s="167" t="s">
        <v>1241</v>
      </c>
      <c r="E531" s="5" t="s">
        <v>1242</v>
      </c>
      <c r="F531" s="5"/>
      <c r="G531" s="5" t="s">
        <v>1243</v>
      </c>
      <c r="H531" s="5" t="s">
        <v>593</v>
      </c>
      <c r="I531" s="144" t="s">
        <v>65</v>
      </c>
      <c r="J531" s="5"/>
      <c r="K531" s="5" t="s">
        <v>522</v>
      </c>
      <c r="L531" s="167">
        <v>5</v>
      </c>
      <c r="M531" s="5">
        <v>0</v>
      </c>
      <c r="N531" s="124">
        <v>5</v>
      </c>
      <c r="O531" s="5">
        <v>5</v>
      </c>
      <c r="P531" s="5">
        <v>5</v>
      </c>
      <c r="Q531" s="5"/>
      <c r="R531" s="5"/>
      <c r="S531" s="5"/>
      <c r="T531" s="5"/>
      <c r="U531" s="5"/>
      <c r="V531" s="225">
        <v>5</v>
      </c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s="152" customFormat="1" x14ac:dyDescent="0.25">
      <c r="A532" s="143">
        <v>1.22</v>
      </c>
      <c r="B532" s="5" t="s">
        <v>48</v>
      </c>
      <c r="C532" s="5" t="s">
        <v>41</v>
      </c>
      <c r="D532" s="167" t="s">
        <v>1256</v>
      </c>
      <c r="E532" s="5" t="s">
        <v>1257</v>
      </c>
      <c r="F532" s="5" t="s">
        <v>3266</v>
      </c>
      <c r="G532" s="5" t="s">
        <v>1258</v>
      </c>
      <c r="H532" s="5" t="s">
        <v>663</v>
      </c>
      <c r="I532" s="144" t="s">
        <v>65</v>
      </c>
      <c r="J532" s="5"/>
      <c r="K532" s="5" t="s">
        <v>522</v>
      </c>
      <c r="L532" s="167">
        <v>300</v>
      </c>
      <c r="M532" s="5">
        <v>0</v>
      </c>
      <c r="N532" s="124">
        <v>300</v>
      </c>
      <c r="O532" s="5">
        <v>300</v>
      </c>
      <c r="P532" s="5">
        <v>300</v>
      </c>
      <c r="Q532" s="5">
        <v>0</v>
      </c>
      <c r="R532" s="5">
        <v>0</v>
      </c>
      <c r="S532" s="5"/>
      <c r="T532" s="5"/>
      <c r="U532" s="5"/>
      <c r="V532" s="225">
        <v>25</v>
      </c>
      <c r="W532" s="225">
        <v>50</v>
      </c>
      <c r="X532" s="5">
        <v>50</v>
      </c>
      <c r="Y532" s="5">
        <v>50</v>
      </c>
      <c r="Z532" s="5">
        <v>50</v>
      </c>
      <c r="AA532" s="5">
        <v>50</v>
      </c>
      <c r="AB532" s="5">
        <v>25</v>
      </c>
      <c r="AC532" s="5"/>
      <c r="AD532" s="5"/>
      <c r="AE532" s="5"/>
      <c r="AF532" s="5"/>
      <c r="AG532" s="5"/>
      <c r="AH532" s="5"/>
      <c r="AI532" s="5"/>
      <c r="AJ532" s="5"/>
    </row>
    <row r="533" spans="1:36" s="152" customFormat="1" x14ac:dyDescent="0.25">
      <c r="A533" s="143">
        <v>1.32</v>
      </c>
      <c r="B533" s="5" t="s">
        <v>48</v>
      </c>
      <c r="C533" s="5" t="s">
        <v>41</v>
      </c>
      <c r="D533" s="167" t="s">
        <v>1057</v>
      </c>
      <c r="E533" s="5" t="s">
        <v>1058</v>
      </c>
      <c r="F533" s="5"/>
      <c r="G533" s="5" t="s">
        <v>1059</v>
      </c>
      <c r="H533" s="5" t="s">
        <v>64</v>
      </c>
      <c r="I533" s="144" t="s">
        <v>65</v>
      </c>
      <c r="J533" s="5"/>
      <c r="K533" s="5" t="s">
        <v>66</v>
      </c>
      <c r="L533" s="167">
        <v>8</v>
      </c>
      <c r="M533" s="5">
        <v>0</v>
      </c>
      <c r="N533" s="124">
        <v>8</v>
      </c>
      <c r="O533" s="5">
        <v>8</v>
      </c>
      <c r="P533" s="5">
        <v>8</v>
      </c>
      <c r="Q533" s="5"/>
      <c r="R533" s="5"/>
      <c r="S533" s="5"/>
      <c r="T533" s="5"/>
      <c r="U533" s="5"/>
      <c r="V533" s="225">
        <v>8</v>
      </c>
      <c r="W533" s="22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s="152" customFormat="1" x14ac:dyDescent="0.25">
      <c r="A534" s="143">
        <v>1.1200000000000001</v>
      </c>
      <c r="B534" s="5" t="s">
        <v>40</v>
      </c>
      <c r="C534" s="5" t="s">
        <v>41</v>
      </c>
      <c r="D534" s="167" t="s">
        <v>332</v>
      </c>
      <c r="E534" s="5" t="s">
        <v>333</v>
      </c>
      <c r="F534" s="5"/>
      <c r="G534" s="5" t="s">
        <v>334</v>
      </c>
      <c r="H534" s="5" t="s">
        <v>257</v>
      </c>
      <c r="I534" s="144" t="s">
        <v>65</v>
      </c>
      <c r="J534" s="5"/>
      <c r="K534" s="5" t="s">
        <v>66</v>
      </c>
      <c r="L534" s="167">
        <v>13</v>
      </c>
      <c r="M534" s="5">
        <v>0</v>
      </c>
      <c r="N534" s="124">
        <v>13</v>
      </c>
      <c r="O534" s="5">
        <v>0</v>
      </c>
      <c r="P534" s="5">
        <v>13</v>
      </c>
      <c r="Q534" s="5"/>
      <c r="R534" s="5"/>
      <c r="S534" s="5">
        <v>13</v>
      </c>
      <c r="T534" s="5"/>
      <c r="U534" s="5"/>
      <c r="V534" s="225"/>
      <c r="W534" s="22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s="225" customFormat="1" x14ac:dyDescent="0.25">
      <c r="A535" s="143">
        <v>1.32</v>
      </c>
      <c r="B535" s="143" t="s">
        <v>48</v>
      </c>
      <c r="C535" s="143" t="s">
        <v>41</v>
      </c>
      <c r="D535" s="244" t="s">
        <v>332</v>
      </c>
      <c r="E535" s="143" t="s">
        <v>2291</v>
      </c>
      <c r="F535" s="143"/>
      <c r="G535" s="143" t="s">
        <v>2312</v>
      </c>
      <c r="H535" s="143" t="s">
        <v>257</v>
      </c>
      <c r="I535" s="144" t="s">
        <v>65</v>
      </c>
      <c r="J535" s="143"/>
      <c r="K535" s="143" t="s">
        <v>66</v>
      </c>
      <c r="L535" s="244">
        <v>10</v>
      </c>
      <c r="M535" s="143">
        <v>0</v>
      </c>
      <c r="N535" s="245">
        <v>10</v>
      </c>
      <c r="O535" s="143">
        <v>10</v>
      </c>
      <c r="P535" s="143">
        <v>10</v>
      </c>
      <c r="Q535" s="143"/>
      <c r="R535" s="143"/>
      <c r="S535" s="143"/>
      <c r="T535" s="143"/>
      <c r="U535" s="143"/>
      <c r="V535" s="152"/>
      <c r="W535" s="152"/>
      <c r="X535" s="143">
        <v>5</v>
      </c>
      <c r="Y535" s="143">
        <v>5</v>
      </c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</row>
    <row r="536" spans="1:36" s="225" customFormat="1" x14ac:dyDescent="0.25">
      <c r="A536" s="143">
        <v>1.32</v>
      </c>
      <c r="B536" s="5" t="s">
        <v>48</v>
      </c>
      <c r="C536" s="5" t="s">
        <v>41</v>
      </c>
      <c r="D536" s="167" t="s">
        <v>1306</v>
      </c>
      <c r="E536" s="5" t="s">
        <v>1307</v>
      </c>
      <c r="F536" s="5"/>
      <c r="G536" s="5" t="s">
        <v>1308</v>
      </c>
      <c r="H536" s="5" t="s">
        <v>714</v>
      </c>
      <c r="I536" s="144" t="s">
        <v>65</v>
      </c>
      <c r="J536" s="5"/>
      <c r="K536" s="5" t="s">
        <v>66</v>
      </c>
      <c r="L536" s="167">
        <v>13</v>
      </c>
      <c r="M536" s="5">
        <v>1</v>
      </c>
      <c r="N536" s="124">
        <v>12</v>
      </c>
      <c r="O536" s="5">
        <v>13</v>
      </c>
      <c r="P536" s="5">
        <v>12</v>
      </c>
      <c r="Q536" s="5"/>
      <c r="R536" s="5"/>
      <c r="S536" s="5"/>
      <c r="T536" s="5"/>
      <c r="U536" s="5"/>
      <c r="V536" s="225">
        <v>12</v>
      </c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s="225" customFormat="1" x14ac:dyDescent="0.25">
      <c r="A537" s="143">
        <v>1.32</v>
      </c>
      <c r="B537" s="5" t="s">
        <v>48</v>
      </c>
      <c r="C537" s="5" t="s">
        <v>41</v>
      </c>
      <c r="D537" s="167" t="s">
        <v>2437</v>
      </c>
      <c r="E537" s="5" t="s">
        <v>1344</v>
      </c>
      <c r="F537" s="5" t="s">
        <v>3266</v>
      </c>
      <c r="G537" s="5" t="s">
        <v>1345</v>
      </c>
      <c r="H537" s="5" t="s">
        <v>762</v>
      </c>
      <c r="I537" s="144" t="s">
        <v>65</v>
      </c>
      <c r="J537" s="5"/>
      <c r="K537" s="5" t="s">
        <v>183</v>
      </c>
      <c r="L537" s="167">
        <v>107</v>
      </c>
      <c r="M537" s="5">
        <v>0</v>
      </c>
      <c r="N537" s="124">
        <v>107</v>
      </c>
      <c r="O537" s="5">
        <v>107</v>
      </c>
      <c r="P537" s="5">
        <v>107</v>
      </c>
      <c r="Q537" s="5">
        <v>0</v>
      </c>
      <c r="R537" s="5">
        <v>0</v>
      </c>
      <c r="S537" s="5"/>
      <c r="T537" s="5"/>
      <c r="U537" s="5"/>
      <c r="X537" s="5">
        <v>25</v>
      </c>
      <c r="Y537" s="5">
        <v>50</v>
      </c>
      <c r="Z537" s="5">
        <v>32</v>
      </c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s="225" customFormat="1" x14ac:dyDescent="0.25">
      <c r="A538" s="143">
        <v>1.22</v>
      </c>
      <c r="B538" s="5" t="s">
        <v>48</v>
      </c>
      <c r="C538" s="5" t="s">
        <v>41</v>
      </c>
      <c r="D538" s="167" t="s">
        <v>2479</v>
      </c>
      <c r="E538" s="5" t="s">
        <v>2552</v>
      </c>
      <c r="F538" s="5"/>
      <c r="G538" s="5" t="s">
        <v>2626</v>
      </c>
      <c r="H538" s="5" t="s">
        <v>378</v>
      </c>
      <c r="I538" s="144" t="s">
        <v>65</v>
      </c>
      <c r="J538" s="5"/>
      <c r="K538" s="5" t="s">
        <v>66</v>
      </c>
      <c r="L538" s="167">
        <v>10</v>
      </c>
      <c r="M538" s="5">
        <v>0</v>
      </c>
      <c r="N538" s="124">
        <v>10</v>
      </c>
      <c r="O538" s="5">
        <v>10</v>
      </c>
      <c r="P538" s="5">
        <v>10</v>
      </c>
      <c r="Q538" s="5"/>
      <c r="R538" s="5"/>
      <c r="S538" s="5"/>
      <c r="T538" s="5"/>
      <c r="U538" s="5"/>
      <c r="V538" s="225">
        <v>10</v>
      </c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s="225" customFormat="1" x14ac:dyDescent="0.25">
      <c r="A539" s="143">
        <v>1.32</v>
      </c>
      <c r="B539" s="5" t="s">
        <v>48</v>
      </c>
      <c r="C539" s="5" t="s">
        <v>41</v>
      </c>
      <c r="D539" s="167" t="s">
        <v>2434</v>
      </c>
      <c r="E539" s="5" t="s">
        <v>2315</v>
      </c>
      <c r="F539" s="5"/>
      <c r="G539" s="5" t="s">
        <v>2440</v>
      </c>
      <c r="H539" s="5" t="s">
        <v>378</v>
      </c>
      <c r="I539" s="144" t="s">
        <v>65</v>
      </c>
      <c r="J539" s="5"/>
      <c r="K539" s="5" t="s">
        <v>66</v>
      </c>
      <c r="L539" s="167">
        <v>8</v>
      </c>
      <c r="M539" s="5">
        <v>0</v>
      </c>
      <c r="N539" s="124">
        <v>8</v>
      </c>
      <c r="O539" s="5">
        <v>8</v>
      </c>
      <c r="P539" s="5">
        <v>8</v>
      </c>
      <c r="Q539" s="5"/>
      <c r="R539" s="5"/>
      <c r="S539" s="5"/>
      <c r="T539" s="5"/>
      <c r="U539" s="5"/>
      <c r="X539" s="5">
        <v>8</v>
      </c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s="225" customFormat="1" x14ac:dyDescent="0.25">
      <c r="A540" s="143">
        <v>1.22</v>
      </c>
      <c r="B540" s="143" t="s">
        <v>48</v>
      </c>
      <c r="C540" s="143" t="s">
        <v>41</v>
      </c>
      <c r="D540" s="244" t="s">
        <v>2438</v>
      </c>
      <c r="E540" s="143" t="s">
        <v>2316</v>
      </c>
      <c r="F540" s="143"/>
      <c r="G540" s="143" t="s">
        <v>2317</v>
      </c>
      <c r="H540" s="143" t="s">
        <v>714</v>
      </c>
      <c r="I540" s="144" t="s">
        <v>65</v>
      </c>
      <c r="J540" s="143"/>
      <c r="K540" s="143" t="s">
        <v>66</v>
      </c>
      <c r="L540" s="244">
        <v>10</v>
      </c>
      <c r="M540" s="143">
        <v>0</v>
      </c>
      <c r="N540" s="245">
        <v>10</v>
      </c>
      <c r="O540" s="143">
        <v>10</v>
      </c>
      <c r="P540" s="143">
        <v>10</v>
      </c>
      <c r="Q540" s="143"/>
      <c r="R540" s="143"/>
      <c r="S540" s="143"/>
      <c r="T540" s="143"/>
      <c r="U540" s="143"/>
      <c r="V540" s="152">
        <v>10</v>
      </c>
      <c r="W540" s="152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</row>
    <row r="541" spans="1:36" s="225" customFormat="1" x14ac:dyDescent="0.25">
      <c r="A541" s="143">
        <v>3.42</v>
      </c>
      <c r="B541" s="5" t="s">
        <v>55</v>
      </c>
      <c r="C541" s="5" t="s">
        <v>1369</v>
      </c>
      <c r="D541" s="167" t="s">
        <v>56</v>
      </c>
      <c r="E541" s="5" t="s">
        <v>56</v>
      </c>
      <c r="F541" s="5"/>
      <c r="G541" s="5" t="s">
        <v>57</v>
      </c>
      <c r="H541" s="5" t="s">
        <v>65</v>
      </c>
      <c r="I541" s="144" t="s">
        <v>65</v>
      </c>
      <c r="J541" s="5"/>
      <c r="K541" s="5" t="s">
        <v>1370</v>
      </c>
      <c r="L541" s="167">
        <v>557</v>
      </c>
      <c r="M541" s="5">
        <v>0</v>
      </c>
      <c r="N541" s="124">
        <v>557</v>
      </c>
      <c r="O541" s="5">
        <v>557</v>
      </c>
      <c r="P541" s="5">
        <v>557</v>
      </c>
      <c r="Q541" s="5">
        <v>0</v>
      </c>
      <c r="R541" s="5">
        <v>0</v>
      </c>
      <c r="S541" s="5">
        <v>0</v>
      </c>
      <c r="T541" s="5"/>
      <c r="U541" s="5"/>
      <c r="X541" s="5"/>
      <c r="Y541" s="5"/>
      <c r="Z541" s="5">
        <v>100</v>
      </c>
      <c r="AA541" s="5">
        <v>194</v>
      </c>
      <c r="AB541" s="5">
        <v>31</v>
      </c>
      <c r="AC541" s="5">
        <v>20</v>
      </c>
      <c r="AD541" s="5">
        <v>25</v>
      </c>
      <c r="AE541" s="5">
        <v>50</v>
      </c>
      <c r="AF541" s="5">
        <v>72</v>
      </c>
      <c r="AG541" s="5">
        <v>15</v>
      </c>
      <c r="AH541" s="5">
        <v>25</v>
      </c>
      <c r="AI541" s="5">
        <v>11</v>
      </c>
      <c r="AJ541" s="5">
        <v>14</v>
      </c>
    </row>
    <row r="542" spans="1:36" s="225" customFormat="1" x14ac:dyDescent="0.25">
      <c r="A542" s="143">
        <v>5</v>
      </c>
      <c r="B542" s="143" t="s">
        <v>58</v>
      </c>
      <c r="C542" s="143" t="s">
        <v>58</v>
      </c>
      <c r="D542" s="244" t="s">
        <v>56</v>
      </c>
      <c r="E542" s="143" t="s">
        <v>56</v>
      </c>
      <c r="F542" s="143"/>
      <c r="G542" s="143" t="s">
        <v>1371</v>
      </c>
      <c r="H542" s="143" t="s">
        <v>1372</v>
      </c>
      <c r="I542" s="144" t="s">
        <v>65</v>
      </c>
      <c r="J542" s="143"/>
      <c r="K542" s="143" t="s">
        <v>183</v>
      </c>
      <c r="L542" s="244">
        <v>65</v>
      </c>
      <c r="M542" s="143">
        <v>0</v>
      </c>
      <c r="N542" s="245">
        <v>65</v>
      </c>
      <c r="O542" s="143">
        <v>65</v>
      </c>
      <c r="P542" s="143">
        <v>65</v>
      </c>
      <c r="Q542" s="143"/>
      <c r="R542" s="143"/>
      <c r="S542" s="143"/>
      <c r="T542" s="143"/>
      <c r="U542" s="143"/>
      <c r="V542" s="152"/>
      <c r="W542" s="152"/>
      <c r="X542" s="143">
        <v>5</v>
      </c>
      <c r="Y542" s="143">
        <v>5</v>
      </c>
      <c r="Z542" s="143">
        <v>5</v>
      </c>
      <c r="AA542" s="143">
        <v>5</v>
      </c>
      <c r="AB542" s="143">
        <v>5</v>
      </c>
      <c r="AC542" s="143">
        <v>5</v>
      </c>
      <c r="AD542" s="143">
        <v>5</v>
      </c>
      <c r="AE542" s="143">
        <v>5</v>
      </c>
      <c r="AF542" s="143">
        <v>5</v>
      </c>
      <c r="AG542" s="143">
        <v>5</v>
      </c>
      <c r="AH542" s="143">
        <v>5</v>
      </c>
      <c r="AI542" s="143">
        <v>5</v>
      </c>
      <c r="AJ542" s="143">
        <v>5</v>
      </c>
    </row>
    <row r="543" spans="1:36" s="225" customFormat="1" x14ac:dyDescent="0.25">
      <c r="A543" s="143">
        <v>5</v>
      </c>
      <c r="B543" s="5" t="s">
        <v>58</v>
      </c>
      <c r="C543" s="5" t="s">
        <v>58</v>
      </c>
      <c r="D543" s="167" t="s">
        <v>56</v>
      </c>
      <c r="E543" s="5" t="s">
        <v>56</v>
      </c>
      <c r="F543" s="5"/>
      <c r="G543" s="5" t="s">
        <v>1371</v>
      </c>
      <c r="H543" s="5" t="s">
        <v>1373</v>
      </c>
      <c r="I543" s="144" t="s">
        <v>65</v>
      </c>
      <c r="J543" s="5"/>
      <c r="K543" s="5" t="s">
        <v>522</v>
      </c>
      <c r="L543" s="167">
        <v>156</v>
      </c>
      <c r="M543" s="5">
        <v>0</v>
      </c>
      <c r="N543" s="124">
        <v>156</v>
      </c>
      <c r="O543" s="5">
        <v>156</v>
      </c>
      <c r="P543" s="5">
        <v>156</v>
      </c>
      <c r="Q543" s="5"/>
      <c r="R543" s="5"/>
      <c r="S543" s="5"/>
      <c r="T543" s="5"/>
      <c r="U543" s="5"/>
      <c r="X543" s="5">
        <v>12</v>
      </c>
      <c r="Y543" s="5">
        <v>12</v>
      </c>
      <c r="Z543" s="5">
        <v>12</v>
      </c>
      <c r="AA543" s="5">
        <v>12</v>
      </c>
      <c r="AB543" s="5">
        <v>12</v>
      </c>
      <c r="AC543" s="5">
        <v>12</v>
      </c>
      <c r="AD543" s="5">
        <v>12</v>
      </c>
      <c r="AE543" s="5">
        <v>12</v>
      </c>
      <c r="AF543" s="5">
        <v>12</v>
      </c>
      <c r="AG543" s="5">
        <v>12</v>
      </c>
      <c r="AH543" s="5">
        <v>12</v>
      </c>
      <c r="AI543" s="5">
        <v>12</v>
      </c>
      <c r="AJ543" s="5">
        <v>12</v>
      </c>
    </row>
    <row r="544" spans="1:36" s="225" customFormat="1" x14ac:dyDescent="0.25">
      <c r="A544" s="143">
        <v>5</v>
      </c>
      <c r="B544" s="5" t="s">
        <v>58</v>
      </c>
      <c r="C544" s="5" t="s">
        <v>58</v>
      </c>
      <c r="D544" s="167" t="s">
        <v>56</v>
      </c>
      <c r="E544" s="5" t="s">
        <v>56</v>
      </c>
      <c r="F544" s="5"/>
      <c r="G544" s="5" t="s">
        <v>1371</v>
      </c>
      <c r="H544" s="5" t="s">
        <v>1374</v>
      </c>
      <c r="I544" s="144" t="s">
        <v>65</v>
      </c>
      <c r="J544" s="5"/>
      <c r="K544" s="5" t="s">
        <v>126</v>
      </c>
      <c r="L544" s="167">
        <v>117</v>
      </c>
      <c r="M544" s="5">
        <v>0</v>
      </c>
      <c r="N544" s="124">
        <v>117</v>
      </c>
      <c r="O544" s="5">
        <v>117</v>
      </c>
      <c r="P544" s="5">
        <v>117</v>
      </c>
      <c r="Q544" s="5"/>
      <c r="R544" s="5"/>
      <c r="S544" s="5"/>
      <c r="T544" s="5"/>
      <c r="U544" s="5"/>
      <c r="X544" s="5">
        <v>9</v>
      </c>
      <c r="Y544" s="5">
        <v>9</v>
      </c>
      <c r="Z544" s="5">
        <v>9</v>
      </c>
      <c r="AA544" s="5">
        <v>9</v>
      </c>
      <c r="AB544" s="5">
        <v>9</v>
      </c>
      <c r="AC544" s="5">
        <v>9</v>
      </c>
      <c r="AD544" s="5">
        <v>9</v>
      </c>
      <c r="AE544" s="5">
        <v>9</v>
      </c>
      <c r="AF544" s="5">
        <v>9</v>
      </c>
      <c r="AG544" s="5">
        <v>9</v>
      </c>
      <c r="AH544" s="5">
        <v>9</v>
      </c>
      <c r="AI544" s="5">
        <v>9</v>
      </c>
      <c r="AJ544" s="5">
        <v>9</v>
      </c>
    </row>
    <row r="545" spans="1:36" s="152" customFormat="1" x14ac:dyDescent="0.25">
      <c r="A545" s="143">
        <v>5</v>
      </c>
      <c r="B545" s="5" t="s">
        <v>58</v>
      </c>
      <c r="C545" s="5" t="s">
        <v>58</v>
      </c>
      <c r="D545" s="167" t="s">
        <v>56</v>
      </c>
      <c r="E545" s="5" t="s">
        <v>56</v>
      </c>
      <c r="F545" s="5"/>
      <c r="G545" s="5" t="s">
        <v>1371</v>
      </c>
      <c r="H545" s="5" t="s">
        <v>1375</v>
      </c>
      <c r="I545" s="144" t="s">
        <v>65</v>
      </c>
      <c r="J545" s="5"/>
      <c r="K545" s="5" t="s">
        <v>496</v>
      </c>
      <c r="L545" s="167">
        <v>143</v>
      </c>
      <c r="M545" s="5">
        <v>0</v>
      </c>
      <c r="N545" s="124">
        <v>143</v>
      </c>
      <c r="O545" s="5">
        <v>143</v>
      </c>
      <c r="P545" s="5">
        <v>143</v>
      </c>
      <c r="Q545" s="5"/>
      <c r="R545" s="5"/>
      <c r="S545" s="5"/>
      <c r="T545" s="5"/>
      <c r="U545" s="5"/>
      <c r="V545" s="225"/>
      <c r="W545" s="225"/>
      <c r="X545" s="5">
        <v>11</v>
      </c>
      <c r="Y545" s="5">
        <v>11</v>
      </c>
      <c r="Z545" s="5">
        <v>11</v>
      </c>
      <c r="AA545" s="5">
        <v>11</v>
      </c>
      <c r="AB545" s="5">
        <v>11</v>
      </c>
      <c r="AC545" s="5">
        <v>11</v>
      </c>
      <c r="AD545" s="5">
        <v>11</v>
      </c>
      <c r="AE545" s="5">
        <v>11</v>
      </c>
      <c r="AF545" s="5">
        <v>11</v>
      </c>
      <c r="AG545" s="5">
        <v>11</v>
      </c>
      <c r="AH545" s="5">
        <v>11</v>
      </c>
      <c r="AI545" s="5">
        <v>11</v>
      </c>
      <c r="AJ545" s="5">
        <v>11</v>
      </c>
    </row>
    <row r="546" spans="1:36" s="152" customFormat="1" x14ac:dyDescent="0.25">
      <c r="A546" s="143">
        <v>5</v>
      </c>
      <c r="B546" s="5" t="s">
        <v>58</v>
      </c>
      <c r="C546" s="5" t="s">
        <v>58</v>
      </c>
      <c r="D546" s="167" t="s">
        <v>56</v>
      </c>
      <c r="E546" s="5" t="s">
        <v>56</v>
      </c>
      <c r="F546" s="5"/>
      <c r="G546" s="5" t="s">
        <v>1371</v>
      </c>
      <c r="H546" s="5" t="s">
        <v>1376</v>
      </c>
      <c r="I546" s="144" t="s">
        <v>65</v>
      </c>
      <c r="J546" s="5"/>
      <c r="K546" s="5" t="s">
        <v>66</v>
      </c>
      <c r="L546" s="167">
        <v>403</v>
      </c>
      <c r="M546" s="5">
        <v>0</v>
      </c>
      <c r="N546" s="124">
        <v>403</v>
      </c>
      <c r="O546" s="5">
        <v>403</v>
      </c>
      <c r="P546" s="5">
        <v>403</v>
      </c>
      <c r="Q546" s="5"/>
      <c r="R546" s="5"/>
      <c r="S546" s="5"/>
      <c r="T546" s="5"/>
      <c r="U546" s="5"/>
      <c r="V546" s="225"/>
      <c r="W546" s="225"/>
      <c r="X546" s="5">
        <v>31</v>
      </c>
      <c r="Y546" s="5">
        <v>31</v>
      </c>
      <c r="Z546" s="5">
        <v>31</v>
      </c>
      <c r="AA546" s="5">
        <v>31</v>
      </c>
      <c r="AB546" s="5">
        <v>31</v>
      </c>
      <c r="AC546" s="5">
        <v>31</v>
      </c>
      <c r="AD546" s="5">
        <v>31</v>
      </c>
      <c r="AE546" s="5">
        <v>31</v>
      </c>
      <c r="AF546" s="5">
        <v>31</v>
      </c>
      <c r="AG546" s="5">
        <v>31</v>
      </c>
      <c r="AH546" s="5">
        <v>31</v>
      </c>
      <c r="AI546" s="5">
        <v>31</v>
      </c>
      <c r="AJ546" s="5">
        <v>31</v>
      </c>
    </row>
    <row r="547" spans="1:36" s="152" customFormat="1" x14ac:dyDescent="0.25">
      <c r="D547" s="241"/>
      <c r="L547" s="241"/>
      <c r="N547" s="242"/>
    </row>
  </sheetData>
  <sortState ref="A2:AL546">
    <sortCondition ref="A53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421"/>
  <sheetViews>
    <sheetView workbookViewId="0">
      <pane ySplit="1" topLeftCell="A2" activePane="bottomLeft" state="frozen"/>
      <selection activeCell="H18" sqref="H18"/>
      <selection pane="bottomLeft"/>
    </sheetView>
  </sheetViews>
  <sheetFormatPr defaultRowHeight="15" x14ac:dyDescent="0.25"/>
  <cols>
    <col min="1" max="1" width="9.140625" customWidth="1"/>
    <col min="2" max="2" width="26.85546875" customWidth="1"/>
    <col min="3" max="4" width="9.140625" customWidth="1"/>
    <col min="5" max="5" width="11.85546875" customWidth="1"/>
    <col min="6" max="6" width="9.140625" customWidth="1"/>
    <col min="7" max="7" width="27.85546875" customWidth="1"/>
    <col min="8" max="8" width="17.42578125" bestFit="1" customWidth="1"/>
    <col min="9" max="9" width="10.140625" customWidth="1"/>
    <col min="10" max="10" width="19" customWidth="1"/>
    <col min="11" max="21" width="9.140625" customWidth="1"/>
    <col min="22" max="36" width="5.5703125" customWidth="1"/>
    <col min="37" max="41" width="9.140625" customWidth="1"/>
  </cols>
  <sheetData>
    <row r="1" spans="1:41" ht="38.25" x14ac:dyDescent="0.25">
      <c r="A1" s="140" t="s">
        <v>0</v>
      </c>
      <c r="B1" s="139" t="s">
        <v>1</v>
      </c>
      <c r="C1" s="139" t="s">
        <v>2</v>
      </c>
      <c r="D1" s="139" t="s">
        <v>3</v>
      </c>
      <c r="E1" s="139" t="s">
        <v>4</v>
      </c>
      <c r="F1" s="139" t="s">
        <v>5</v>
      </c>
      <c r="G1" s="139" t="s">
        <v>6</v>
      </c>
      <c r="H1" s="139" t="s">
        <v>7</v>
      </c>
      <c r="I1" s="139" t="s">
        <v>8</v>
      </c>
      <c r="J1" s="139" t="s">
        <v>2748</v>
      </c>
      <c r="K1" s="139" t="s">
        <v>10</v>
      </c>
      <c r="L1" s="139" t="s">
        <v>11</v>
      </c>
      <c r="M1" s="139" t="s">
        <v>12</v>
      </c>
      <c r="N1" s="139" t="s">
        <v>13</v>
      </c>
      <c r="O1" s="139" t="s">
        <v>14</v>
      </c>
      <c r="P1" s="139" t="s">
        <v>15</v>
      </c>
      <c r="Q1" s="139" t="s">
        <v>16</v>
      </c>
      <c r="R1" s="139" t="s">
        <v>17</v>
      </c>
      <c r="S1" s="139" t="s">
        <v>18</v>
      </c>
      <c r="T1" s="139" t="s">
        <v>1377</v>
      </c>
      <c r="U1" s="139" t="s">
        <v>2724</v>
      </c>
      <c r="V1" s="139" t="s">
        <v>20</v>
      </c>
      <c r="W1" s="139" t="s">
        <v>21</v>
      </c>
      <c r="X1" s="139" t="s">
        <v>22</v>
      </c>
      <c r="Y1" s="139" t="s">
        <v>23</v>
      </c>
      <c r="Z1" s="139" t="s">
        <v>24</v>
      </c>
      <c r="AA1" s="139" t="s">
        <v>25</v>
      </c>
      <c r="AB1" s="139" t="s">
        <v>26</v>
      </c>
      <c r="AC1" s="139" t="s">
        <v>27</v>
      </c>
      <c r="AD1" s="139" t="s">
        <v>28</v>
      </c>
      <c r="AE1" s="139" t="s">
        <v>29</v>
      </c>
      <c r="AF1" s="139" t="s">
        <v>30</v>
      </c>
      <c r="AG1" s="139" t="s">
        <v>31</v>
      </c>
      <c r="AH1" s="139" t="s">
        <v>32</v>
      </c>
      <c r="AI1" s="139" t="s">
        <v>33</v>
      </c>
      <c r="AJ1" s="139" t="s">
        <v>34</v>
      </c>
      <c r="AK1" s="139" t="s">
        <v>35</v>
      </c>
      <c r="AL1" s="139" t="s">
        <v>36</v>
      </c>
      <c r="AM1" s="139" t="s">
        <v>37</v>
      </c>
      <c r="AN1" s="139" t="s">
        <v>38</v>
      </c>
      <c r="AO1" s="139" t="s">
        <v>39</v>
      </c>
    </row>
    <row r="2" spans="1:41" s="67" customFormat="1" x14ac:dyDescent="0.25">
      <c r="A2" s="195">
        <v>4.1100000000000003</v>
      </c>
      <c r="B2" s="195" t="s">
        <v>40</v>
      </c>
      <c r="C2" s="193" t="s">
        <v>41</v>
      </c>
      <c r="D2" s="195">
        <v>2035</v>
      </c>
      <c r="E2" s="195" t="s">
        <v>1985</v>
      </c>
      <c r="F2" s="195"/>
      <c r="G2" s="193" t="s">
        <v>1986</v>
      </c>
      <c r="H2" s="195" t="s">
        <v>1956</v>
      </c>
      <c r="I2" s="195" t="s">
        <v>1383</v>
      </c>
      <c r="J2" s="195"/>
      <c r="K2" s="195" t="s">
        <v>1533</v>
      </c>
      <c r="L2" s="195">
        <v>1</v>
      </c>
      <c r="M2" s="195">
        <v>0</v>
      </c>
      <c r="N2" s="195">
        <v>1</v>
      </c>
      <c r="O2" s="195">
        <v>0</v>
      </c>
      <c r="P2" s="144">
        <v>1</v>
      </c>
      <c r="Q2" s="195">
        <v>0</v>
      </c>
      <c r="R2" s="195">
        <v>0</v>
      </c>
      <c r="S2" s="195">
        <v>1</v>
      </c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45"/>
      <c r="AL2" s="145"/>
      <c r="AM2" s="145"/>
      <c r="AN2" s="145"/>
      <c r="AO2" s="145"/>
    </row>
    <row r="3" spans="1:41" s="152" customFormat="1" x14ac:dyDescent="0.25">
      <c r="A3" s="195">
        <v>3.11</v>
      </c>
      <c r="B3" s="195" t="s">
        <v>1378</v>
      </c>
      <c r="C3" s="193" t="s">
        <v>41</v>
      </c>
      <c r="D3" s="195">
        <v>2048</v>
      </c>
      <c r="E3" s="195" t="s">
        <v>2143</v>
      </c>
      <c r="F3" s="195"/>
      <c r="G3" s="193" t="s">
        <v>2144</v>
      </c>
      <c r="H3" s="195" t="s">
        <v>1728</v>
      </c>
      <c r="I3" s="195" t="s">
        <v>1383</v>
      </c>
      <c r="J3" s="195" t="s">
        <v>1384</v>
      </c>
      <c r="K3" s="195" t="s">
        <v>1385</v>
      </c>
      <c r="L3" s="195">
        <v>2</v>
      </c>
      <c r="M3" s="195">
        <v>1</v>
      </c>
      <c r="N3" s="195">
        <v>1</v>
      </c>
      <c r="O3" s="195">
        <v>0</v>
      </c>
      <c r="P3" s="144">
        <v>1</v>
      </c>
      <c r="Q3" s="195">
        <v>0</v>
      </c>
      <c r="R3" s="195">
        <v>0</v>
      </c>
      <c r="S3" s="195">
        <v>0</v>
      </c>
      <c r="T3" s="195">
        <v>0</v>
      </c>
      <c r="U3" s="195">
        <v>1</v>
      </c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45"/>
      <c r="AL3" s="145"/>
      <c r="AM3" s="145"/>
      <c r="AN3" s="145"/>
      <c r="AO3" s="145"/>
    </row>
    <row r="4" spans="1:41" s="152" customFormat="1" x14ac:dyDescent="0.25">
      <c r="A4" s="195">
        <v>3.31</v>
      </c>
      <c r="B4" s="195" t="s">
        <v>1916</v>
      </c>
      <c r="C4" s="193" t="s">
        <v>41</v>
      </c>
      <c r="D4" s="195">
        <v>3118</v>
      </c>
      <c r="E4" s="195" t="s">
        <v>2688</v>
      </c>
      <c r="F4" s="195"/>
      <c r="G4" s="193" t="s">
        <v>2689</v>
      </c>
      <c r="H4" s="195" t="s">
        <v>1475</v>
      </c>
      <c r="I4" s="195" t="s">
        <v>1383</v>
      </c>
      <c r="J4" s="195" t="s">
        <v>1384</v>
      </c>
      <c r="K4" s="195" t="s">
        <v>1385</v>
      </c>
      <c r="L4" s="195">
        <v>2</v>
      </c>
      <c r="M4" s="195">
        <v>0</v>
      </c>
      <c r="N4" s="195">
        <v>2</v>
      </c>
      <c r="O4" s="195">
        <v>2</v>
      </c>
      <c r="P4" s="144">
        <v>2</v>
      </c>
      <c r="Q4" s="195">
        <v>0</v>
      </c>
      <c r="R4" s="195">
        <v>0</v>
      </c>
      <c r="S4" s="195">
        <v>0</v>
      </c>
      <c r="T4" s="195">
        <v>0</v>
      </c>
      <c r="U4" s="195">
        <v>0</v>
      </c>
      <c r="V4" s="195">
        <v>2</v>
      </c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45"/>
      <c r="AL4" s="145"/>
      <c r="AM4" s="145"/>
      <c r="AN4" s="145"/>
      <c r="AO4" s="145"/>
    </row>
    <row r="5" spans="1:41" s="152" customFormat="1" x14ac:dyDescent="0.25">
      <c r="A5" s="195">
        <v>1.31</v>
      </c>
      <c r="B5" s="195" t="s">
        <v>48</v>
      </c>
      <c r="C5" s="193" t="s">
        <v>41</v>
      </c>
      <c r="D5" s="195">
        <v>2073</v>
      </c>
      <c r="E5" s="195" t="s">
        <v>2668</v>
      </c>
      <c r="F5" s="195"/>
      <c r="G5" s="193" t="s">
        <v>1667</v>
      </c>
      <c r="H5" s="195" t="s">
        <v>1662</v>
      </c>
      <c r="I5" s="195" t="s">
        <v>1383</v>
      </c>
      <c r="J5" s="195"/>
      <c r="K5" s="195" t="s">
        <v>1398</v>
      </c>
      <c r="L5" s="195">
        <v>1</v>
      </c>
      <c r="M5" s="195">
        <v>0</v>
      </c>
      <c r="N5" s="195">
        <v>1</v>
      </c>
      <c r="O5" s="195">
        <v>1</v>
      </c>
      <c r="P5" s="144">
        <v>1</v>
      </c>
      <c r="Q5" s="195">
        <v>0</v>
      </c>
      <c r="R5" s="195">
        <v>0</v>
      </c>
      <c r="S5" s="195">
        <v>0</v>
      </c>
      <c r="T5" s="195">
        <v>0</v>
      </c>
      <c r="U5" s="195">
        <v>0</v>
      </c>
      <c r="V5" s="195">
        <v>1</v>
      </c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45"/>
      <c r="AL5" s="145"/>
      <c r="AM5" s="145"/>
      <c r="AN5" s="145"/>
      <c r="AO5" s="145"/>
    </row>
    <row r="6" spans="1:41" s="152" customFormat="1" x14ac:dyDescent="0.25">
      <c r="A6" s="195">
        <v>1.21</v>
      </c>
      <c r="B6" s="195" t="s">
        <v>48</v>
      </c>
      <c r="C6" s="193" t="s">
        <v>41</v>
      </c>
      <c r="D6" s="195">
        <v>1852</v>
      </c>
      <c r="E6" s="195" t="s">
        <v>1568</v>
      </c>
      <c r="F6" s="195"/>
      <c r="G6" s="193" t="s">
        <v>1569</v>
      </c>
      <c r="H6" s="195" t="s">
        <v>1509</v>
      </c>
      <c r="I6" s="195" t="s">
        <v>1383</v>
      </c>
      <c r="J6" s="195"/>
      <c r="K6" s="195" t="s">
        <v>1510</v>
      </c>
      <c r="L6" s="195">
        <v>1</v>
      </c>
      <c r="M6" s="195">
        <v>0</v>
      </c>
      <c r="N6" s="195">
        <v>1</v>
      </c>
      <c r="O6" s="195">
        <v>1</v>
      </c>
      <c r="P6" s="144">
        <v>1</v>
      </c>
      <c r="Q6" s="195">
        <v>0</v>
      </c>
      <c r="R6" s="195">
        <v>0</v>
      </c>
      <c r="S6" s="195">
        <v>0</v>
      </c>
      <c r="T6" s="195">
        <v>0</v>
      </c>
      <c r="U6" s="195">
        <v>0</v>
      </c>
      <c r="V6" s="195">
        <v>1</v>
      </c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45"/>
      <c r="AL6" s="145"/>
      <c r="AM6" s="145"/>
      <c r="AN6" s="145"/>
      <c r="AO6" s="145"/>
    </row>
    <row r="7" spans="1:41" s="152" customFormat="1" x14ac:dyDescent="0.25">
      <c r="A7" s="195">
        <v>1.31</v>
      </c>
      <c r="B7" s="195" t="s">
        <v>48</v>
      </c>
      <c r="C7" s="193" t="s">
        <v>41</v>
      </c>
      <c r="D7" s="195">
        <v>1882</v>
      </c>
      <c r="E7" s="195" t="s">
        <v>1409</v>
      </c>
      <c r="F7" s="195"/>
      <c r="G7" s="193" t="s">
        <v>1410</v>
      </c>
      <c r="H7" s="195" t="s">
        <v>1397</v>
      </c>
      <c r="I7" s="195" t="s">
        <v>1383</v>
      </c>
      <c r="J7" s="195"/>
      <c r="K7" s="195" t="s">
        <v>1398</v>
      </c>
      <c r="L7" s="195">
        <v>1</v>
      </c>
      <c r="M7" s="195">
        <v>0</v>
      </c>
      <c r="N7" s="195">
        <v>1</v>
      </c>
      <c r="O7" s="195">
        <v>1</v>
      </c>
      <c r="P7" s="144">
        <v>1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1</v>
      </c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45"/>
      <c r="AL7" s="145"/>
      <c r="AM7" s="145"/>
      <c r="AN7" s="145"/>
      <c r="AO7" s="145"/>
    </row>
    <row r="8" spans="1:41" s="152" customFormat="1" x14ac:dyDescent="0.25">
      <c r="A8" s="195">
        <v>1.1100000000000001</v>
      </c>
      <c r="B8" s="195" t="s">
        <v>40</v>
      </c>
      <c r="C8" s="193" t="s">
        <v>41</v>
      </c>
      <c r="D8" s="195" t="s">
        <v>1620</v>
      </c>
      <c r="E8" s="195" t="s">
        <v>498</v>
      </c>
      <c r="F8" s="195"/>
      <c r="G8" s="193" t="s">
        <v>1621</v>
      </c>
      <c r="H8" s="195" t="s">
        <v>1589</v>
      </c>
      <c r="I8" s="195" t="s">
        <v>1383</v>
      </c>
      <c r="J8" s="195"/>
      <c r="K8" s="195" t="s">
        <v>1590</v>
      </c>
      <c r="L8" s="195">
        <v>1</v>
      </c>
      <c r="M8" s="195">
        <v>0</v>
      </c>
      <c r="N8" s="195">
        <v>1</v>
      </c>
      <c r="O8" s="195">
        <v>0</v>
      </c>
      <c r="P8" s="144">
        <v>1</v>
      </c>
      <c r="Q8" s="195">
        <v>0</v>
      </c>
      <c r="R8" s="195">
        <v>0</v>
      </c>
      <c r="S8" s="195">
        <v>0</v>
      </c>
      <c r="T8" s="195">
        <v>1</v>
      </c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45"/>
      <c r="AL8" s="145"/>
      <c r="AM8" s="145"/>
      <c r="AN8" s="145"/>
      <c r="AO8" s="145"/>
    </row>
    <row r="9" spans="1:41" s="152" customFormat="1" x14ac:dyDescent="0.25">
      <c r="A9" s="195">
        <v>4.1100000000000003</v>
      </c>
      <c r="B9" s="195" t="s">
        <v>40</v>
      </c>
      <c r="C9" s="193" t="s">
        <v>41</v>
      </c>
      <c r="D9" s="195" t="s">
        <v>2002</v>
      </c>
      <c r="E9" s="195" t="s">
        <v>2003</v>
      </c>
      <c r="F9" s="195"/>
      <c r="G9" s="193" t="s">
        <v>2004</v>
      </c>
      <c r="H9" s="195" t="s">
        <v>1956</v>
      </c>
      <c r="I9" s="195" t="s">
        <v>1383</v>
      </c>
      <c r="J9" s="195"/>
      <c r="K9" s="195" t="s">
        <v>1533</v>
      </c>
      <c r="L9" s="195">
        <v>1</v>
      </c>
      <c r="M9" s="195">
        <v>0</v>
      </c>
      <c r="N9" s="195">
        <v>1</v>
      </c>
      <c r="O9" s="195">
        <v>0</v>
      </c>
      <c r="P9" s="144">
        <v>1</v>
      </c>
      <c r="Q9" s="195">
        <v>0</v>
      </c>
      <c r="R9" s="195">
        <v>0</v>
      </c>
      <c r="S9" s="195">
        <v>1</v>
      </c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45"/>
      <c r="AL9" s="145"/>
      <c r="AM9" s="145"/>
      <c r="AN9" s="145"/>
      <c r="AO9" s="145"/>
    </row>
    <row r="10" spans="1:41" s="152" customFormat="1" x14ac:dyDescent="0.25">
      <c r="A10" s="195">
        <v>1.1100000000000001</v>
      </c>
      <c r="B10" s="195" t="s">
        <v>40</v>
      </c>
      <c r="C10" s="193" t="s">
        <v>41</v>
      </c>
      <c r="D10" s="195">
        <v>1842</v>
      </c>
      <c r="E10" s="195" t="s">
        <v>1779</v>
      </c>
      <c r="F10" s="195"/>
      <c r="G10" s="193" t="s">
        <v>1780</v>
      </c>
      <c r="H10" s="195" t="s">
        <v>1781</v>
      </c>
      <c r="I10" s="195" t="s">
        <v>1383</v>
      </c>
      <c r="J10" s="195"/>
      <c r="K10" s="195" t="s">
        <v>1590</v>
      </c>
      <c r="L10" s="195">
        <v>1</v>
      </c>
      <c r="M10" s="195">
        <v>1</v>
      </c>
      <c r="N10" s="195">
        <v>0</v>
      </c>
      <c r="O10" s="195">
        <v>0</v>
      </c>
      <c r="P10" s="144">
        <v>0</v>
      </c>
      <c r="Q10" s="195">
        <v>0</v>
      </c>
      <c r="R10" s="195">
        <v>0</v>
      </c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45"/>
      <c r="AL10" s="145"/>
      <c r="AM10" s="145"/>
      <c r="AN10" s="145"/>
      <c r="AO10" s="145"/>
    </row>
    <row r="11" spans="1:41" s="152" customFormat="1" x14ac:dyDescent="0.25">
      <c r="A11" s="195">
        <v>3.11</v>
      </c>
      <c r="B11" s="195" t="s">
        <v>1378</v>
      </c>
      <c r="C11" s="193" t="s">
        <v>41</v>
      </c>
      <c r="D11" s="195">
        <v>2050</v>
      </c>
      <c r="E11" s="195" t="s">
        <v>1843</v>
      </c>
      <c r="F11" s="195"/>
      <c r="G11" s="193" t="s">
        <v>1844</v>
      </c>
      <c r="H11" s="195" t="s">
        <v>1845</v>
      </c>
      <c r="I11" s="195" t="s">
        <v>1383</v>
      </c>
      <c r="J11" s="195" t="s">
        <v>1384</v>
      </c>
      <c r="K11" s="195" t="s">
        <v>1385</v>
      </c>
      <c r="L11" s="195">
        <v>1</v>
      </c>
      <c r="M11" s="195">
        <v>0</v>
      </c>
      <c r="N11" s="195">
        <v>1</v>
      </c>
      <c r="O11" s="195">
        <v>0</v>
      </c>
      <c r="P11" s="144">
        <v>1</v>
      </c>
      <c r="Q11" s="195">
        <v>0</v>
      </c>
      <c r="R11" s="195">
        <v>0</v>
      </c>
      <c r="S11" s="195">
        <v>0</v>
      </c>
      <c r="T11" s="195">
        <v>1</v>
      </c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45"/>
      <c r="AL11" s="145"/>
      <c r="AM11" s="145"/>
      <c r="AN11" s="145"/>
      <c r="AO11" s="145"/>
    </row>
    <row r="12" spans="1:41" s="152" customFormat="1" x14ac:dyDescent="0.25">
      <c r="A12" s="195">
        <v>1.1100000000000001</v>
      </c>
      <c r="B12" s="195" t="s">
        <v>40</v>
      </c>
      <c r="C12" s="193" t="s">
        <v>41</v>
      </c>
      <c r="D12" s="195">
        <v>1996</v>
      </c>
      <c r="E12" s="195" t="s">
        <v>1656</v>
      </c>
      <c r="F12" s="195"/>
      <c r="G12" s="193" t="s">
        <v>1657</v>
      </c>
      <c r="H12" s="195" t="s">
        <v>1644</v>
      </c>
      <c r="I12" s="195" t="s">
        <v>1383</v>
      </c>
      <c r="J12" s="195"/>
      <c r="K12" s="195" t="s">
        <v>1645</v>
      </c>
      <c r="L12" s="195">
        <v>1</v>
      </c>
      <c r="M12" s="195">
        <v>0</v>
      </c>
      <c r="N12" s="195">
        <v>1</v>
      </c>
      <c r="O12" s="195">
        <v>1</v>
      </c>
      <c r="P12" s="144">
        <v>1</v>
      </c>
      <c r="Q12" s="195">
        <v>0</v>
      </c>
      <c r="R12" s="195">
        <v>0</v>
      </c>
      <c r="S12" s="195">
        <v>0</v>
      </c>
      <c r="T12" s="195">
        <v>0</v>
      </c>
      <c r="U12" s="195">
        <v>1</v>
      </c>
      <c r="V12" s="195">
        <v>0</v>
      </c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45"/>
      <c r="AL12" s="145"/>
      <c r="AM12" s="145"/>
      <c r="AN12" s="145"/>
      <c r="AO12" s="145"/>
    </row>
    <row r="13" spans="1:41" s="152" customFormat="1" x14ac:dyDescent="0.25">
      <c r="A13" s="195">
        <v>4.21</v>
      </c>
      <c r="B13" s="195" t="s">
        <v>48</v>
      </c>
      <c r="C13" s="193" t="s">
        <v>41</v>
      </c>
      <c r="D13" s="195">
        <v>2033</v>
      </c>
      <c r="E13" s="195" t="s">
        <v>2029</v>
      </c>
      <c r="F13" s="195"/>
      <c r="G13" s="193" t="s">
        <v>2030</v>
      </c>
      <c r="H13" s="195" t="s">
        <v>1956</v>
      </c>
      <c r="I13" s="195" t="s">
        <v>1383</v>
      </c>
      <c r="J13" s="195"/>
      <c r="K13" s="195" t="s">
        <v>1533</v>
      </c>
      <c r="L13" s="195">
        <v>1</v>
      </c>
      <c r="M13" s="195">
        <v>0</v>
      </c>
      <c r="N13" s="195">
        <v>1</v>
      </c>
      <c r="O13" s="195">
        <v>1</v>
      </c>
      <c r="P13" s="144">
        <v>1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5">
        <v>1</v>
      </c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45"/>
      <c r="AL13" s="145"/>
      <c r="AM13" s="145"/>
      <c r="AN13" s="145"/>
      <c r="AO13" s="145"/>
    </row>
    <row r="14" spans="1:41" s="152" customFormat="1" x14ac:dyDescent="0.25">
      <c r="A14" s="195">
        <v>1.22</v>
      </c>
      <c r="B14" s="195" t="s">
        <v>48</v>
      </c>
      <c r="C14" s="193" t="s">
        <v>41</v>
      </c>
      <c r="D14" s="195">
        <v>1094</v>
      </c>
      <c r="E14" s="195" t="s">
        <v>1790</v>
      </c>
      <c r="F14" s="195"/>
      <c r="G14" s="193" t="s">
        <v>1791</v>
      </c>
      <c r="H14" s="195" t="s">
        <v>1781</v>
      </c>
      <c r="I14" s="195" t="s">
        <v>1383</v>
      </c>
      <c r="J14" s="195"/>
      <c r="K14" s="195" t="s">
        <v>1590</v>
      </c>
      <c r="L14" s="195">
        <v>8</v>
      </c>
      <c r="M14" s="195">
        <v>0</v>
      </c>
      <c r="N14" s="195">
        <v>8</v>
      </c>
      <c r="O14" s="195">
        <v>2</v>
      </c>
      <c r="P14" s="144">
        <v>2</v>
      </c>
      <c r="Q14" s="195">
        <v>0</v>
      </c>
      <c r="R14" s="195">
        <v>0</v>
      </c>
      <c r="S14" s="195">
        <v>0</v>
      </c>
      <c r="T14" s="195">
        <v>0</v>
      </c>
      <c r="U14" s="195">
        <v>0</v>
      </c>
      <c r="V14" s="195">
        <v>2</v>
      </c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45"/>
      <c r="AL14" s="145"/>
      <c r="AM14" s="145"/>
      <c r="AN14" s="145"/>
      <c r="AO14" s="145"/>
    </row>
    <row r="15" spans="1:41" s="152" customFormat="1" x14ac:dyDescent="0.25">
      <c r="A15" s="195">
        <v>1.1100000000000001</v>
      </c>
      <c r="B15" s="195" t="s">
        <v>40</v>
      </c>
      <c r="C15" s="193" t="s">
        <v>41</v>
      </c>
      <c r="D15" s="195" t="s">
        <v>1553</v>
      </c>
      <c r="E15" s="195" t="s">
        <v>1554</v>
      </c>
      <c r="F15" s="195"/>
      <c r="G15" s="193" t="s">
        <v>1555</v>
      </c>
      <c r="H15" s="195" t="s">
        <v>1509</v>
      </c>
      <c r="I15" s="195" t="s">
        <v>1383</v>
      </c>
      <c r="J15" s="195"/>
      <c r="K15" s="195" t="s">
        <v>1510</v>
      </c>
      <c r="L15" s="195">
        <v>1</v>
      </c>
      <c r="M15" s="195">
        <v>0</v>
      </c>
      <c r="N15" s="195">
        <v>1</v>
      </c>
      <c r="O15" s="195">
        <v>0</v>
      </c>
      <c r="P15" s="144">
        <v>1</v>
      </c>
      <c r="Q15" s="195">
        <v>0</v>
      </c>
      <c r="R15" s="195">
        <v>1</v>
      </c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45"/>
      <c r="AL15" s="145"/>
      <c r="AM15" s="145"/>
      <c r="AN15" s="145"/>
      <c r="AO15" s="145"/>
    </row>
    <row r="16" spans="1:41" s="152" customFormat="1" x14ac:dyDescent="0.25">
      <c r="A16" s="195">
        <v>4.1100000000000003</v>
      </c>
      <c r="B16" s="195" t="s">
        <v>40</v>
      </c>
      <c r="C16" s="193" t="s">
        <v>41</v>
      </c>
      <c r="D16" s="195">
        <v>2057</v>
      </c>
      <c r="E16" s="195" t="s">
        <v>1989</v>
      </c>
      <c r="F16" s="195"/>
      <c r="G16" s="193" t="s">
        <v>1990</v>
      </c>
      <c r="H16" s="195" t="s">
        <v>1956</v>
      </c>
      <c r="I16" s="195" t="s">
        <v>1383</v>
      </c>
      <c r="J16" s="195"/>
      <c r="K16" s="195" t="s">
        <v>1533</v>
      </c>
      <c r="L16" s="195">
        <v>1</v>
      </c>
      <c r="M16" s="195">
        <v>0</v>
      </c>
      <c r="N16" s="195">
        <v>1</v>
      </c>
      <c r="O16" s="195">
        <v>0</v>
      </c>
      <c r="P16" s="144">
        <v>1</v>
      </c>
      <c r="Q16" s="195">
        <v>0</v>
      </c>
      <c r="R16" s="195">
        <v>0</v>
      </c>
      <c r="S16" s="195">
        <v>1</v>
      </c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45"/>
      <c r="AL16" s="145"/>
      <c r="AM16" s="145"/>
      <c r="AN16" s="145"/>
      <c r="AO16" s="145"/>
    </row>
    <row r="17" spans="1:41" s="152" customFormat="1" x14ac:dyDescent="0.25">
      <c r="A17" s="195">
        <v>3.11</v>
      </c>
      <c r="B17" s="195" t="s">
        <v>1378</v>
      </c>
      <c r="C17" s="193" t="s">
        <v>41</v>
      </c>
      <c r="D17" s="195">
        <v>2001</v>
      </c>
      <c r="E17" s="195" t="s">
        <v>1473</v>
      </c>
      <c r="F17" s="195"/>
      <c r="G17" s="193" t="s">
        <v>1474</v>
      </c>
      <c r="H17" s="195" t="s">
        <v>1475</v>
      </c>
      <c r="I17" s="195" t="s">
        <v>1383</v>
      </c>
      <c r="J17" s="195" t="s">
        <v>1384</v>
      </c>
      <c r="K17" s="195" t="s">
        <v>1385</v>
      </c>
      <c r="L17" s="195">
        <v>1</v>
      </c>
      <c r="M17" s="195">
        <v>0</v>
      </c>
      <c r="N17" s="195">
        <v>1</v>
      </c>
      <c r="O17" s="195">
        <v>0</v>
      </c>
      <c r="P17" s="144">
        <v>1</v>
      </c>
      <c r="Q17" s="195">
        <v>0</v>
      </c>
      <c r="R17" s="195">
        <v>0</v>
      </c>
      <c r="S17" s="195">
        <v>1</v>
      </c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45"/>
      <c r="AL17" s="145"/>
      <c r="AM17" s="145"/>
      <c r="AN17" s="145"/>
      <c r="AO17" s="145"/>
    </row>
    <row r="18" spans="1:41" s="152" customFormat="1" x14ac:dyDescent="0.25">
      <c r="A18" s="195">
        <v>3.31</v>
      </c>
      <c r="B18" s="195" t="s">
        <v>1916</v>
      </c>
      <c r="C18" s="193" t="s">
        <v>41</v>
      </c>
      <c r="D18" s="195">
        <v>3095</v>
      </c>
      <c r="E18" s="195" t="s">
        <v>2283</v>
      </c>
      <c r="F18" s="195"/>
      <c r="G18" s="193" t="s">
        <v>2284</v>
      </c>
      <c r="H18" s="195" t="s">
        <v>1845</v>
      </c>
      <c r="I18" s="195" t="s">
        <v>1383</v>
      </c>
      <c r="J18" s="195" t="s">
        <v>1384</v>
      </c>
      <c r="K18" s="195" t="s">
        <v>1385</v>
      </c>
      <c r="L18" s="195">
        <v>1</v>
      </c>
      <c r="M18" s="195">
        <v>0</v>
      </c>
      <c r="N18" s="195">
        <v>1</v>
      </c>
      <c r="O18" s="195">
        <v>1</v>
      </c>
      <c r="P18" s="144">
        <v>1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1</v>
      </c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45"/>
      <c r="AL18" s="145"/>
      <c r="AM18" s="145"/>
      <c r="AN18" s="145"/>
      <c r="AO18" s="145"/>
    </row>
    <row r="19" spans="1:41" s="152" customFormat="1" x14ac:dyDescent="0.25">
      <c r="A19" s="195">
        <v>3.11</v>
      </c>
      <c r="B19" s="195" t="s">
        <v>1378</v>
      </c>
      <c r="C19" s="193" t="s">
        <v>41</v>
      </c>
      <c r="D19" s="195" t="s">
        <v>1386</v>
      </c>
      <c r="E19" s="195" t="s">
        <v>1387</v>
      </c>
      <c r="F19" s="195"/>
      <c r="G19" s="193" t="s">
        <v>47</v>
      </c>
      <c r="H19" s="195" t="s">
        <v>1388</v>
      </c>
      <c r="I19" s="195" t="s">
        <v>1383</v>
      </c>
      <c r="J19" s="195" t="s">
        <v>1384</v>
      </c>
      <c r="K19" s="195" t="s">
        <v>1385</v>
      </c>
      <c r="L19" s="195">
        <v>3</v>
      </c>
      <c r="M19" s="195">
        <v>0</v>
      </c>
      <c r="N19" s="195">
        <v>3</v>
      </c>
      <c r="O19" s="195">
        <v>0</v>
      </c>
      <c r="P19" s="144">
        <v>3</v>
      </c>
      <c r="Q19" s="195">
        <v>3</v>
      </c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45"/>
      <c r="AL19" s="145"/>
      <c r="AM19" s="145"/>
      <c r="AN19" s="145"/>
      <c r="AO19" s="145"/>
    </row>
    <row r="20" spans="1:41" s="152" customFormat="1" x14ac:dyDescent="0.25">
      <c r="A20" s="195">
        <v>4.1100000000000003</v>
      </c>
      <c r="B20" s="195" t="s">
        <v>40</v>
      </c>
      <c r="C20" s="193" t="s">
        <v>41</v>
      </c>
      <c r="D20" s="195" t="s">
        <v>1993</v>
      </c>
      <c r="E20" s="195" t="s">
        <v>1994</v>
      </c>
      <c r="F20" s="195"/>
      <c r="G20" s="193" t="s">
        <v>1995</v>
      </c>
      <c r="H20" s="195" t="s">
        <v>1956</v>
      </c>
      <c r="I20" s="195" t="s">
        <v>1383</v>
      </c>
      <c r="J20" s="195"/>
      <c r="K20" s="195" t="s">
        <v>1533</v>
      </c>
      <c r="L20" s="195">
        <v>1</v>
      </c>
      <c r="M20" s="195">
        <v>0</v>
      </c>
      <c r="N20" s="195">
        <v>1</v>
      </c>
      <c r="O20" s="195">
        <v>0</v>
      </c>
      <c r="P20" s="144">
        <v>1</v>
      </c>
      <c r="Q20" s="195">
        <v>0</v>
      </c>
      <c r="R20" s="195">
        <v>1</v>
      </c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45"/>
      <c r="AL20" s="145"/>
      <c r="AM20" s="145"/>
      <c r="AN20" s="145"/>
      <c r="AO20" s="145"/>
    </row>
    <row r="21" spans="1:41" s="152" customFormat="1" x14ac:dyDescent="0.25">
      <c r="A21" s="195">
        <v>4.1100000000000003</v>
      </c>
      <c r="B21" s="195" t="s">
        <v>40</v>
      </c>
      <c r="C21" s="193" t="s">
        <v>41</v>
      </c>
      <c r="D21" s="195">
        <v>1810</v>
      </c>
      <c r="E21" s="195" t="s">
        <v>1971</v>
      </c>
      <c r="F21" s="195"/>
      <c r="G21" s="193" t="s">
        <v>1972</v>
      </c>
      <c r="H21" s="195" t="s">
        <v>1956</v>
      </c>
      <c r="I21" s="195" t="s">
        <v>1383</v>
      </c>
      <c r="J21" s="195"/>
      <c r="K21" s="195" t="s">
        <v>1533</v>
      </c>
      <c r="L21" s="195">
        <v>1</v>
      </c>
      <c r="M21" s="195">
        <v>0</v>
      </c>
      <c r="N21" s="195">
        <v>1</v>
      </c>
      <c r="O21" s="195">
        <v>0</v>
      </c>
      <c r="P21" s="144">
        <v>1</v>
      </c>
      <c r="Q21" s="195">
        <v>0</v>
      </c>
      <c r="R21" s="195">
        <v>0</v>
      </c>
      <c r="S21" s="195">
        <v>1</v>
      </c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45"/>
      <c r="AL21" s="145"/>
      <c r="AM21" s="145"/>
      <c r="AN21" s="145"/>
      <c r="AO21" s="145"/>
    </row>
    <row r="22" spans="1:41" s="152" customFormat="1" x14ac:dyDescent="0.25">
      <c r="A22" s="195">
        <v>1.1100000000000001</v>
      </c>
      <c r="B22" s="195" t="s">
        <v>40</v>
      </c>
      <c r="C22" s="193" t="s">
        <v>41</v>
      </c>
      <c r="D22" s="195">
        <v>1831</v>
      </c>
      <c r="E22" s="195" t="s">
        <v>1513</v>
      </c>
      <c r="F22" s="195"/>
      <c r="G22" s="193" t="s">
        <v>1514</v>
      </c>
      <c r="H22" s="195" t="s">
        <v>1509</v>
      </c>
      <c r="I22" s="195" t="s">
        <v>1383</v>
      </c>
      <c r="J22" s="195"/>
      <c r="K22" s="195" t="s">
        <v>1510</v>
      </c>
      <c r="L22" s="195">
        <v>1</v>
      </c>
      <c r="M22" s="195">
        <v>0</v>
      </c>
      <c r="N22" s="195">
        <v>1</v>
      </c>
      <c r="O22" s="195">
        <v>0</v>
      </c>
      <c r="P22" s="144">
        <v>1</v>
      </c>
      <c r="Q22" s="195">
        <v>0</v>
      </c>
      <c r="R22" s="195">
        <v>0</v>
      </c>
      <c r="S22" s="195">
        <v>0</v>
      </c>
      <c r="T22" s="195">
        <v>1</v>
      </c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45"/>
      <c r="AL22" s="145"/>
      <c r="AM22" s="145"/>
      <c r="AN22" s="145"/>
      <c r="AO22" s="145"/>
    </row>
    <row r="23" spans="1:41" s="152" customFormat="1" x14ac:dyDescent="0.25">
      <c r="A23" s="195">
        <v>4.1100000000000003</v>
      </c>
      <c r="B23" s="195" t="s">
        <v>40</v>
      </c>
      <c r="C23" s="193" t="s">
        <v>41</v>
      </c>
      <c r="D23" s="195" t="s">
        <v>1999</v>
      </c>
      <c r="E23" s="195" t="s">
        <v>2000</v>
      </c>
      <c r="F23" s="195"/>
      <c r="G23" s="193" t="s">
        <v>2001</v>
      </c>
      <c r="H23" s="195" t="s">
        <v>1956</v>
      </c>
      <c r="I23" s="195" t="s">
        <v>1383</v>
      </c>
      <c r="J23" s="195"/>
      <c r="K23" s="195" t="s">
        <v>1533</v>
      </c>
      <c r="L23" s="195">
        <v>1</v>
      </c>
      <c r="M23" s="195">
        <v>0</v>
      </c>
      <c r="N23" s="195">
        <v>1</v>
      </c>
      <c r="O23" s="195">
        <v>0</v>
      </c>
      <c r="P23" s="144">
        <v>1</v>
      </c>
      <c r="Q23" s="195">
        <v>0</v>
      </c>
      <c r="R23" s="195">
        <v>1</v>
      </c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45"/>
      <c r="AL23" s="145"/>
      <c r="AM23" s="145"/>
      <c r="AN23" s="145"/>
      <c r="AO23" s="145"/>
    </row>
    <row r="24" spans="1:41" s="152" customFormat="1" x14ac:dyDescent="0.25">
      <c r="A24" s="195">
        <v>1.1100000000000001</v>
      </c>
      <c r="B24" s="195" t="s">
        <v>40</v>
      </c>
      <c r="C24" s="193" t="s">
        <v>41</v>
      </c>
      <c r="D24" s="195">
        <v>2054</v>
      </c>
      <c r="E24" s="195" t="s">
        <v>1536</v>
      </c>
      <c r="F24" s="195"/>
      <c r="G24" s="193" t="s">
        <v>1537</v>
      </c>
      <c r="H24" s="195" t="s">
        <v>1509</v>
      </c>
      <c r="I24" s="195" t="s">
        <v>1383</v>
      </c>
      <c r="J24" s="195"/>
      <c r="K24" s="195" t="s">
        <v>1510</v>
      </c>
      <c r="L24" s="195">
        <v>4</v>
      </c>
      <c r="M24" s="195">
        <v>0</v>
      </c>
      <c r="N24" s="195">
        <v>4</v>
      </c>
      <c r="O24" s="195">
        <v>0</v>
      </c>
      <c r="P24" s="144">
        <v>4</v>
      </c>
      <c r="Q24" s="195">
        <v>0</v>
      </c>
      <c r="R24" s="195">
        <v>0</v>
      </c>
      <c r="S24" s="195">
        <v>4</v>
      </c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45"/>
      <c r="AL24" s="145"/>
      <c r="AM24" s="145"/>
      <c r="AN24" s="145"/>
      <c r="AO24" s="145"/>
    </row>
    <row r="25" spans="1:41" s="152" customFormat="1" x14ac:dyDescent="0.25">
      <c r="A25" s="195">
        <v>1.1100000000000001</v>
      </c>
      <c r="B25" s="195" t="s">
        <v>40</v>
      </c>
      <c r="C25" s="193" t="s">
        <v>41</v>
      </c>
      <c r="D25" s="195" t="s">
        <v>1559</v>
      </c>
      <c r="E25" s="195" t="s">
        <v>1560</v>
      </c>
      <c r="F25" s="195"/>
      <c r="G25" s="193" t="s">
        <v>1561</v>
      </c>
      <c r="H25" s="195" t="s">
        <v>1509</v>
      </c>
      <c r="I25" s="195" t="s">
        <v>1383</v>
      </c>
      <c r="J25" s="195"/>
      <c r="K25" s="195" t="s">
        <v>1510</v>
      </c>
      <c r="L25" s="195">
        <v>1</v>
      </c>
      <c r="M25" s="195">
        <v>0</v>
      </c>
      <c r="N25" s="195">
        <v>1</v>
      </c>
      <c r="O25" s="195">
        <v>0</v>
      </c>
      <c r="P25" s="144">
        <v>1</v>
      </c>
      <c r="Q25" s="195">
        <v>0</v>
      </c>
      <c r="R25" s="195">
        <v>0</v>
      </c>
      <c r="S25" s="195">
        <v>1</v>
      </c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45"/>
      <c r="AL25" s="145"/>
      <c r="AM25" s="145"/>
      <c r="AN25" s="145"/>
      <c r="AO25" s="145"/>
    </row>
    <row r="26" spans="1:41" s="152" customFormat="1" x14ac:dyDescent="0.25">
      <c r="A26" s="195">
        <v>1.1100000000000001</v>
      </c>
      <c r="B26" s="195" t="s">
        <v>40</v>
      </c>
      <c r="C26" s="193" t="s">
        <v>41</v>
      </c>
      <c r="D26" s="195" t="s">
        <v>1745</v>
      </c>
      <c r="E26" s="195" t="s">
        <v>46</v>
      </c>
      <c r="F26" s="195"/>
      <c r="G26" s="193" t="s">
        <v>1746</v>
      </c>
      <c r="H26" s="195" t="s">
        <v>1736</v>
      </c>
      <c r="I26" s="195" t="s">
        <v>1383</v>
      </c>
      <c r="J26" s="195"/>
      <c r="K26" s="195" t="s">
        <v>1510</v>
      </c>
      <c r="L26" s="195">
        <v>1</v>
      </c>
      <c r="M26" s="195">
        <v>0</v>
      </c>
      <c r="N26" s="195">
        <v>1</v>
      </c>
      <c r="O26" s="195">
        <v>0</v>
      </c>
      <c r="P26" s="144">
        <v>1</v>
      </c>
      <c r="Q26" s="195">
        <v>0</v>
      </c>
      <c r="R26" s="195">
        <v>1</v>
      </c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45"/>
      <c r="AL26" s="145"/>
      <c r="AM26" s="145"/>
      <c r="AN26" s="145"/>
      <c r="AO26" s="145"/>
    </row>
    <row r="27" spans="1:41" s="152" customFormat="1" x14ac:dyDescent="0.25">
      <c r="A27" s="195">
        <v>1.1100000000000001</v>
      </c>
      <c r="B27" s="195" t="s">
        <v>40</v>
      </c>
      <c r="C27" s="193" t="s">
        <v>41</v>
      </c>
      <c r="D27" s="195" t="s">
        <v>1742</v>
      </c>
      <c r="E27" s="195" t="s">
        <v>1743</v>
      </c>
      <c r="F27" s="195"/>
      <c r="G27" s="193" t="s">
        <v>1744</v>
      </c>
      <c r="H27" s="195" t="s">
        <v>1736</v>
      </c>
      <c r="I27" s="195" t="s">
        <v>1383</v>
      </c>
      <c r="J27" s="195"/>
      <c r="K27" s="195" t="s">
        <v>1510</v>
      </c>
      <c r="L27" s="195">
        <v>1</v>
      </c>
      <c r="M27" s="195">
        <v>0</v>
      </c>
      <c r="N27" s="195">
        <v>1</v>
      </c>
      <c r="O27" s="195">
        <v>0</v>
      </c>
      <c r="P27" s="144">
        <v>1</v>
      </c>
      <c r="Q27" s="195">
        <v>0</v>
      </c>
      <c r="R27" s="195">
        <v>1</v>
      </c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45"/>
      <c r="AL27" s="145"/>
      <c r="AM27" s="145"/>
      <c r="AN27" s="145"/>
      <c r="AO27" s="145"/>
    </row>
    <row r="28" spans="1:41" s="152" customFormat="1" x14ac:dyDescent="0.25">
      <c r="A28" s="195">
        <v>3.12</v>
      </c>
      <c r="B28" s="195" t="s">
        <v>1378</v>
      </c>
      <c r="C28" s="193" t="s">
        <v>41</v>
      </c>
      <c r="D28" s="195" t="s">
        <v>1392</v>
      </c>
      <c r="E28" s="195" t="s">
        <v>1393</v>
      </c>
      <c r="F28" s="195"/>
      <c r="G28" s="193" t="s">
        <v>1394</v>
      </c>
      <c r="H28" s="195" t="s">
        <v>1388</v>
      </c>
      <c r="I28" s="195" t="s">
        <v>1383</v>
      </c>
      <c r="J28" s="195" t="s">
        <v>1384</v>
      </c>
      <c r="K28" s="195" t="s">
        <v>1385</v>
      </c>
      <c r="L28" s="195">
        <v>6</v>
      </c>
      <c r="M28" s="195">
        <v>0</v>
      </c>
      <c r="N28" s="195">
        <v>6</v>
      </c>
      <c r="O28" s="195">
        <v>0</v>
      </c>
      <c r="P28" s="144">
        <v>6</v>
      </c>
      <c r="Q28" s="195">
        <v>0</v>
      </c>
      <c r="R28" s="195">
        <v>6</v>
      </c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45"/>
      <c r="AL28" s="145"/>
      <c r="AM28" s="145"/>
      <c r="AN28" s="145"/>
      <c r="AO28" s="145"/>
    </row>
    <row r="29" spans="1:41" s="152" customFormat="1" x14ac:dyDescent="0.25">
      <c r="A29" s="195">
        <v>4.1100000000000003</v>
      </c>
      <c r="B29" s="195" t="s">
        <v>40</v>
      </c>
      <c r="C29" s="193" t="s">
        <v>41</v>
      </c>
      <c r="D29" s="195" t="s">
        <v>2011</v>
      </c>
      <c r="E29" s="195" t="s">
        <v>2012</v>
      </c>
      <c r="F29" s="195"/>
      <c r="G29" s="193" t="s">
        <v>2013</v>
      </c>
      <c r="H29" s="195" t="s">
        <v>1956</v>
      </c>
      <c r="I29" s="195" t="s">
        <v>1383</v>
      </c>
      <c r="J29" s="195"/>
      <c r="K29" s="195" t="s">
        <v>1533</v>
      </c>
      <c r="L29" s="195">
        <v>1</v>
      </c>
      <c r="M29" s="195">
        <v>0</v>
      </c>
      <c r="N29" s="195">
        <v>1</v>
      </c>
      <c r="O29" s="195">
        <v>0</v>
      </c>
      <c r="P29" s="144">
        <v>1</v>
      </c>
      <c r="Q29" s="195">
        <v>0</v>
      </c>
      <c r="R29" s="195">
        <v>0</v>
      </c>
      <c r="S29" s="195">
        <v>1</v>
      </c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45"/>
      <c r="AL29" s="145"/>
      <c r="AM29" s="145"/>
      <c r="AN29" s="145"/>
      <c r="AO29" s="145"/>
    </row>
    <row r="30" spans="1:41" s="152" customFormat="1" x14ac:dyDescent="0.25">
      <c r="A30" s="195">
        <v>1.1100000000000001</v>
      </c>
      <c r="B30" s="195" t="s">
        <v>40</v>
      </c>
      <c r="C30" s="193" t="s">
        <v>41</v>
      </c>
      <c r="D30" s="195">
        <v>1994</v>
      </c>
      <c r="E30" s="195" t="s">
        <v>1631</v>
      </c>
      <c r="F30" s="195"/>
      <c r="G30" s="193" t="s">
        <v>1632</v>
      </c>
      <c r="H30" s="195" t="s">
        <v>1589</v>
      </c>
      <c r="I30" s="195" t="s">
        <v>1383</v>
      </c>
      <c r="J30" s="195"/>
      <c r="K30" s="195" t="s">
        <v>1590</v>
      </c>
      <c r="L30" s="195">
        <v>1</v>
      </c>
      <c r="M30" s="195">
        <v>1</v>
      </c>
      <c r="N30" s="195">
        <v>0</v>
      </c>
      <c r="O30" s="195">
        <v>1</v>
      </c>
      <c r="P30" s="144">
        <v>0</v>
      </c>
      <c r="Q30" s="195">
        <v>0</v>
      </c>
      <c r="R30" s="195">
        <v>0</v>
      </c>
      <c r="S30" s="195">
        <v>0</v>
      </c>
      <c r="T30" s="195">
        <v>-1</v>
      </c>
      <c r="U30" s="195">
        <v>1</v>
      </c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45"/>
      <c r="AL30" s="145"/>
      <c r="AM30" s="145"/>
      <c r="AN30" s="145"/>
      <c r="AO30" s="145"/>
    </row>
    <row r="31" spans="1:41" s="152" customFormat="1" x14ac:dyDescent="0.25">
      <c r="A31" s="195">
        <v>1.1200000000000001</v>
      </c>
      <c r="B31" s="195" t="s">
        <v>40</v>
      </c>
      <c r="C31" s="193" t="s">
        <v>41</v>
      </c>
      <c r="D31" s="195">
        <v>1765</v>
      </c>
      <c r="E31" s="195" t="s">
        <v>1630</v>
      </c>
      <c r="F31" s="195"/>
      <c r="G31" s="193" t="s">
        <v>2205</v>
      </c>
      <c r="H31" s="195" t="s">
        <v>1589</v>
      </c>
      <c r="I31" s="195" t="s">
        <v>1383</v>
      </c>
      <c r="J31" s="195"/>
      <c r="K31" s="195" t="s">
        <v>1590</v>
      </c>
      <c r="L31" s="195">
        <v>6</v>
      </c>
      <c r="M31" s="195">
        <v>0</v>
      </c>
      <c r="N31" s="195">
        <v>6</v>
      </c>
      <c r="O31" s="195">
        <v>0</v>
      </c>
      <c r="P31" s="144">
        <v>6</v>
      </c>
      <c r="Q31" s="195">
        <v>0</v>
      </c>
      <c r="R31" s="195">
        <v>0</v>
      </c>
      <c r="S31" s="195">
        <v>0</v>
      </c>
      <c r="T31" s="195">
        <v>0</v>
      </c>
      <c r="U31" s="195">
        <v>6</v>
      </c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45"/>
      <c r="AL31" s="145"/>
      <c r="AM31" s="145"/>
      <c r="AN31" s="145"/>
      <c r="AO31" s="145"/>
    </row>
    <row r="32" spans="1:41" s="152" customFormat="1" x14ac:dyDescent="0.25">
      <c r="A32" s="195">
        <v>1.1100000000000001</v>
      </c>
      <c r="B32" s="195" t="s">
        <v>40</v>
      </c>
      <c r="C32" s="193" t="s">
        <v>41</v>
      </c>
      <c r="D32" s="195">
        <v>3048</v>
      </c>
      <c r="E32" s="195" t="s">
        <v>2738</v>
      </c>
      <c r="F32" s="195"/>
      <c r="G32" s="193" t="s">
        <v>2739</v>
      </c>
      <c r="H32" s="195" t="s">
        <v>1764</v>
      </c>
      <c r="I32" s="195" t="s">
        <v>1383</v>
      </c>
      <c r="J32" s="195"/>
      <c r="K32" s="195" t="s">
        <v>1590</v>
      </c>
      <c r="L32" s="195">
        <v>2</v>
      </c>
      <c r="M32" s="195"/>
      <c r="N32" s="195">
        <v>2</v>
      </c>
      <c r="O32" s="195"/>
      <c r="P32" s="144">
        <v>2</v>
      </c>
      <c r="Q32" s="195"/>
      <c r="R32" s="195"/>
      <c r="S32" s="195"/>
      <c r="T32" s="195"/>
      <c r="U32" s="195">
        <v>2</v>
      </c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45"/>
      <c r="AL32" s="145"/>
      <c r="AM32" s="145"/>
      <c r="AN32" s="145"/>
      <c r="AO32" s="145"/>
    </row>
    <row r="33" spans="1:41" s="152" customFormat="1" x14ac:dyDescent="0.25">
      <c r="A33" s="195">
        <v>1.1200000000000001</v>
      </c>
      <c r="B33" s="195" t="s">
        <v>40</v>
      </c>
      <c r="C33" s="193" t="s">
        <v>41</v>
      </c>
      <c r="D33" s="195">
        <v>2011</v>
      </c>
      <c r="E33" s="195" t="s">
        <v>1758</v>
      </c>
      <c r="F33" s="195"/>
      <c r="G33" s="193" t="s">
        <v>1759</v>
      </c>
      <c r="H33" s="195" t="s">
        <v>1736</v>
      </c>
      <c r="I33" s="195" t="s">
        <v>1383</v>
      </c>
      <c r="J33" s="195"/>
      <c r="K33" s="195" t="s">
        <v>1510</v>
      </c>
      <c r="L33" s="195">
        <v>10</v>
      </c>
      <c r="M33" s="195">
        <v>0</v>
      </c>
      <c r="N33" s="195">
        <v>10</v>
      </c>
      <c r="O33" s="195">
        <v>10</v>
      </c>
      <c r="P33" s="144">
        <v>10</v>
      </c>
      <c r="Q33" s="195">
        <v>0</v>
      </c>
      <c r="R33" s="195">
        <v>0</v>
      </c>
      <c r="S33" s="195">
        <v>0</v>
      </c>
      <c r="T33" s="195">
        <v>0</v>
      </c>
      <c r="U33" s="195">
        <v>10</v>
      </c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45"/>
      <c r="AL33" s="145"/>
      <c r="AM33" s="145"/>
      <c r="AN33" s="145"/>
      <c r="AO33" s="145"/>
    </row>
    <row r="34" spans="1:41" s="152" customFormat="1" x14ac:dyDescent="0.25">
      <c r="A34" s="195">
        <v>1.1100000000000001</v>
      </c>
      <c r="B34" s="195" t="s">
        <v>40</v>
      </c>
      <c r="C34" s="193" t="s">
        <v>41</v>
      </c>
      <c r="D34" s="195" t="s">
        <v>1668</v>
      </c>
      <c r="E34" s="195" t="s">
        <v>1669</v>
      </c>
      <c r="F34" s="195"/>
      <c r="G34" s="193" t="s">
        <v>1670</v>
      </c>
      <c r="H34" s="195" t="s">
        <v>1662</v>
      </c>
      <c r="I34" s="195" t="s">
        <v>1383</v>
      </c>
      <c r="J34" s="195"/>
      <c r="K34" s="195" t="s">
        <v>1398</v>
      </c>
      <c r="L34" s="195">
        <v>1</v>
      </c>
      <c r="M34" s="195">
        <v>0</v>
      </c>
      <c r="N34" s="195">
        <v>1</v>
      </c>
      <c r="O34" s="195">
        <v>0</v>
      </c>
      <c r="P34" s="144">
        <v>1</v>
      </c>
      <c r="Q34" s="195">
        <v>1</v>
      </c>
      <c r="R34" s="195">
        <v>0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45"/>
      <c r="AL34" s="145"/>
      <c r="AM34" s="145"/>
      <c r="AN34" s="145"/>
      <c r="AO34" s="145"/>
    </row>
    <row r="35" spans="1:41" s="152" customFormat="1" x14ac:dyDescent="0.25">
      <c r="A35" s="195">
        <v>1.1100000000000001</v>
      </c>
      <c r="B35" s="195" t="s">
        <v>40</v>
      </c>
      <c r="C35" s="193" t="s">
        <v>41</v>
      </c>
      <c r="D35" s="195" t="s">
        <v>1648</v>
      </c>
      <c r="E35" s="195" t="s">
        <v>1649</v>
      </c>
      <c r="F35" s="195"/>
      <c r="G35" s="193" t="s">
        <v>1650</v>
      </c>
      <c r="H35" s="195" t="s">
        <v>1644</v>
      </c>
      <c r="I35" s="195" t="s">
        <v>1383</v>
      </c>
      <c r="J35" s="195"/>
      <c r="K35" s="195" t="s">
        <v>1645</v>
      </c>
      <c r="L35" s="195">
        <v>1</v>
      </c>
      <c r="M35" s="195">
        <v>1</v>
      </c>
      <c r="N35" s="195">
        <v>0</v>
      </c>
      <c r="O35" s="195">
        <v>0</v>
      </c>
      <c r="P35" s="144">
        <v>0</v>
      </c>
      <c r="Q35" s="195">
        <v>0</v>
      </c>
      <c r="R35" s="195">
        <v>0</v>
      </c>
      <c r="S35" s="195">
        <v>0</v>
      </c>
      <c r="T35" s="195">
        <v>0</v>
      </c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45"/>
      <c r="AL35" s="145"/>
      <c r="AM35" s="145"/>
      <c r="AN35" s="145"/>
      <c r="AO35" s="145"/>
    </row>
    <row r="36" spans="1:41" s="152" customFormat="1" x14ac:dyDescent="0.25">
      <c r="A36" s="195">
        <v>1.1200000000000001</v>
      </c>
      <c r="B36" s="195" t="s">
        <v>40</v>
      </c>
      <c r="C36" s="193" t="s">
        <v>41</v>
      </c>
      <c r="D36" s="195">
        <v>1851</v>
      </c>
      <c r="E36" s="195" t="s">
        <v>1525</v>
      </c>
      <c r="F36" s="195"/>
      <c r="G36" s="193" t="s">
        <v>1526</v>
      </c>
      <c r="H36" s="195" t="s">
        <v>1509</v>
      </c>
      <c r="I36" s="195" t="s">
        <v>1383</v>
      </c>
      <c r="J36" s="195"/>
      <c r="K36" s="195" t="s">
        <v>1510</v>
      </c>
      <c r="L36" s="195">
        <v>0</v>
      </c>
      <c r="M36" s="195">
        <v>5</v>
      </c>
      <c r="N36" s="195">
        <v>-5</v>
      </c>
      <c r="O36" s="195">
        <v>0</v>
      </c>
      <c r="P36" s="144">
        <v>-5</v>
      </c>
      <c r="Q36" s="195">
        <v>0</v>
      </c>
      <c r="R36" s="195">
        <v>0</v>
      </c>
      <c r="S36" s="195">
        <v>0</v>
      </c>
      <c r="T36" s="195">
        <v>-5</v>
      </c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45"/>
      <c r="AL36" s="145"/>
      <c r="AM36" s="145"/>
      <c r="AN36" s="145"/>
      <c r="AO36" s="145"/>
    </row>
    <row r="37" spans="1:41" s="152" customFormat="1" x14ac:dyDescent="0.25">
      <c r="A37" s="195">
        <v>1.1100000000000001</v>
      </c>
      <c r="B37" s="195" t="s">
        <v>40</v>
      </c>
      <c r="C37" s="193" t="s">
        <v>41</v>
      </c>
      <c r="D37" s="195">
        <v>1767</v>
      </c>
      <c r="E37" s="195" t="s">
        <v>2201</v>
      </c>
      <c r="F37" s="195"/>
      <c r="G37" s="193" t="s">
        <v>1633</v>
      </c>
      <c r="H37" s="195" t="s">
        <v>1589</v>
      </c>
      <c r="I37" s="195" t="s">
        <v>1383</v>
      </c>
      <c r="J37" s="195"/>
      <c r="K37" s="195" t="s">
        <v>1590</v>
      </c>
      <c r="L37" s="195">
        <v>1</v>
      </c>
      <c r="M37" s="195">
        <v>0</v>
      </c>
      <c r="N37" s="195">
        <v>1</v>
      </c>
      <c r="O37" s="195">
        <v>0</v>
      </c>
      <c r="P37" s="144">
        <v>1</v>
      </c>
      <c r="Q37" s="195">
        <v>0</v>
      </c>
      <c r="R37" s="195">
        <v>0</v>
      </c>
      <c r="S37" s="195">
        <v>0</v>
      </c>
      <c r="T37" s="195">
        <v>1</v>
      </c>
      <c r="U37" s="195">
        <v>0</v>
      </c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45"/>
      <c r="AL37" s="145"/>
      <c r="AM37" s="145"/>
      <c r="AN37" s="145"/>
      <c r="AO37" s="145"/>
    </row>
    <row r="38" spans="1:41" s="152" customFormat="1" x14ac:dyDescent="0.25">
      <c r="A38" s="195">
        <v>1.1100000000000001</v>
      </c>
      <c r="B38" s="195" t="s">
        <v>40</v>
      </c>
      <c r="C38" s="193" t="s">
        <v>41</v>
      </c>
      <c r="D38" s="195">
        <v>1854</v>
      </c>
      <c r="E38" s="195" t="s">
        <v>1599</v>
      </c>
      <c r="F38" s="195"/>
      <c r="G38" s="193" t="s">
        <v>1600</v>
      </c>
      <c r="H38" s="195" t="s">
        <v>1589</v>
      </c>
      <c r="I38" s="195" t="s">
        <v>1383</v>
      </c>
      <c r="J38" s="195"/>
      <c r="K38" s="195" t="s">
        <v>1590</v>
      </c>
      <c r="L38" s="195">
        <v>1</v>
      </c>
      <c r="M38" s="195">
        <v>0</v>
      </c>
      <c r="N38" s="195">
        <v>1</v>
      </c>
      <c r="O38" s="195">
        <v>0</v>
      </c>
      <c r="P38" s="144">
        <v>1</v>
      </c>
      <c r="Q38" s="195">
        <v>0</v>
      </c>
      <c r="R38" s="195">
        <v>0</v>
      </c>
      <c r="S38" s="195">
        <v>1</v>
      </c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45"/>
      <c r="AL38" s="145"/>
      <c r="AM38" s="145"/>
      <c r="AN38" s="145"/>
      <c r="AO38" s="145"/>
    </row>
    <row r="39" spans="1:41" s="152" customFormat="1" x14ac:dyDescent="0.25">
      <c r="A39" s="195">
        <v>3.11</v>
      </c>
      <c r="B39" s="195" t="s">
        <v>1378</v>
      </c>
      <c r="C39" s="193" t="s">
        <v>41</v>
      </c>
      <c r="D39" s="195" t="s">
        <v>1449</v>
      </c>
      <c r="E39" s="195" t="s">
        <v>1450</v>
      </c>
      <c r="F39" s="195"/>
      <c r="G39" s="193" t="s">
        <v>1451</v>
      </c>
      <c r="H39" s="195" t="s">
        <v>1388</v>
      </c>
      <c r="I39" s="195" t="s">
        <v>1383</v>
      </c>
      <c r="J39" s="195" t="s">
        <v>1384</v>
      </c>
      <c r="K39" s="195" t="s">
        <v>1385</v>
      </c>
      <c r="L39" s="195">
        <v>2</v>
      </c>
      <c r="M39" s="195">
        <v>0</v>
      </c>
      <c r="N39" s="195">
        <v>2</v>
      </c>
      <c r="O39" s="195">
        <v>0</v>
      </c>
      <c r="P39" s="144">
        <v>2</v>
      </c>
      <c r="Q39" s="195">
        <v>2</v>
      </c>
      <c r="R39" s="195">
        <v>0</v>
      </c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45"/>
      <c r="AL39" s="145"/>
      <c r="AM39" s="145"/>
      <c r="AN39" s="145"/>
      <c r="AO39" s="145"/>
    </row>
    <row r="40" spans="1:41" s="152" customFormat="1" x14ac:dyDescent="0.25">
      <c r="A40" s="195">
        <v>3.11</v>
      </c>
      <c r="B40" s="195" t="s">
        <v>1378</v>
      </c>
      <c r="C40" s="193" t="s">
        <v>41</v>
      </c>
      <c r="D40" s="195">
        <v>1848</v>
      </c>
      <c r="E40" s="195" t="s">
        <v>1452</v>
      </c>
      <c r="F40" s="195"/>
      <c r="G40" s="193" t="s">
        <v>1453</v>
      </c>
      <c r="H40" s="195" t="s">
        <v>1388</v>
      </c>
      <c r="I40" s="195" t="s">
        <v>1383</v>
      </c>
      <c r="J40" s="195" t="s">
        <v>1384</v>
      </c>
      <c r="K40" s="195" t="s">
        <v>1385</v>
      </c>
      <c r="L40" s="195">
        <v>1</v>
      </c>
      <c r="M40" s="195">
        <v>1</v>
      </c>
      <c r="N40" s="195">
        <v>0</v>
      </c>
      <c r="O40" s="195">
        <v>0</v>
      </c>
      <c r="P40" s="144">
        <v>0</v>
      </c>
      <c r="Q40" s="195">
        <v>0</v>
      </c>
      <c r="R40" s="195">
        <v>0</v>
      </c>
      <c r="S40" s="195">
        <v>0</v>
      </c>
      <c r="T40" s="195">
        <v>0</v>
      </c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45"/>
      <c r="AL40" s="145"/>
      <c r="AM40" s="145"/>
      <c r="AN40" s="145"/>
      <c r="AO40" s="145"/>
    </row>
    <row r="41" spans="1:41" s="152" customFormat="1" x14ac:dyDescent="0.25">
      <c r="A41" s="195">
        <v>3.31</v>
      </c>
      <c r="B41" s="195" t="s">
        <v>1916</v>
      </c>
      <c r="C41" s="193" t="s">
        <v>41</v>
      </c>
      <c r="D41" s="195">
        <v>3026</v>
      </c>
      <c r="E41" s="195" t="s">
        <v>2229</v>
      </c>
      <c r="F41" s="195"/>
      <c r="G41" s="193" t="s">
        <v>2230</v>
      </c>
      <c r="H41" s="195" t="s">
        <v>1388</v>
      </c>
      <c r="I41" s="195" t="s">
        <v>1383</v>
      </c>
      <c r="J41" s="195" t="s">
        <v>1384</v>
      </c>
      <c r="K41" s="195" t="s">
        <v>1385</v>
      </c>
      <c r="L41" s="195">
        <v>1</v>
      </c>
      <c r="M41" s="195">
        <v>0</v>
      </c>
      <c r="N41" s="195">
        <v>1</v>
      </c>
      <c r="O41" s="195">
        <v>1</v>
      </c>
      <c r="P41" s="144">
        <v>1</v>
      </c>
      <c r="Q41" s="195">
        <v>0</v>
      </c>
      <c r="R41" s="195">
        <v>0</v>
      </c>
      <c r="S41" s="195">
        <v>0</v>
      </c>
      <c r="T41" s="195">
        <v>0</v>
      </c>
      <c r="U41" s="195">
        <v>0</v>
      </c>
      <c r="V41" s="195">
        <v>1</v>
      </c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45"/>
      <c r="AL41" s="145"/>
      <c r="AM41" s="145"/>
      <c r="AN41" s="145"/>
      <c r="AO41" s="145"/>
    </row>
    <row r="42" spans="1:41" s="152" customFormat="1" x14ac:dyDescent="0.25">
      <c r="A42" s="195">
        <v>1.1100000000000001</v>
      </c>
      <c r="B42" s="195" t="s">
        <v>40</v>
      </c>
      <c r="C42" s="193" t="s">
        <v>41</v>
      </c>
      <c r="D42" s="195">
        <v>2015</v>
      </c>
      <c r="E42" s="195" t="s">
        <v>1782</v>
      </c>
      <c r="F42" s="195"/>
      <c r="G42" s="193" t="s">
        <v>1783</v>
      </c>
      <c r="H42" s="195" t="s">
        <v>1781</v>
      </c>
      <c r="I42" s="195" t="s">
        <v>1383</v>
      </c>
      <c r="J42" s="195"/>
      <c r="K42" s="195" t="s">
        <v>1590</v>
      </c>
      <c r="L42" s="195">
        <v>1</v>
      </c>
      <c r="M42" s="195">
        <v>1</v>
      </c>
      <c r="N42" s="195">
        <v>0</v>
      </c>
      <c r="O42" s="195">
        <v>0</v>
      </c>
      <c r="P42" s="144">
        <v>0</v>
      </c>
      <c r="Q42" s="195">
        <v>0</v>
      </c>
      <c r="R42" s="195">
        <v>0</v>
      </c>
      <c r="S42" s="195">
        <v>0</v>
      </c>
      <c r="T42" s="195">
        <v>0</v>
      </c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45"/>
      <c r="AL42" s="145"/>
      <c r="AM42" s="145"/>
      <c r="AN42" s="145"/>
      <c r="AO42" s="145"/>
    </row>
    <row r="43" spans="1:41" s="152" customFormat="1" x14ac:dyDescent="0.25">
      <c r="A43" s="195">
        <v>3.11</v>
      </c>
      <c r="B43" s="195" t="s">
        <v>1378</v>
      </c>
      <c r="C43" s="193" t="s">
        <v>41</v>
      </c>
      <c r="D43" s="195">
        <v>2013</v>
      </c>
      <c r="E43" s="195" t="s">
        <v>1488</v>
      </c>
      <c r="F43" s="195"/>
      <c r="G43" s="193" t="s">
        <v>1489</v>
      </c>
      <c r="H43" s="195" t="s">
        <v>1490</v>
      </c>
      <c r="I43" s="195" t="s">
        <v>1383</v>
      </c>
      <c r="J43" s="195" t="s">
        <v>1384</v>
      </c>
      <c r="K43" s="195" t="s">
        <v>1487</v>
      </c>
      <c r="L43" s="195">
        <v>1</v>
      </c>
      <c r="M43" s="195">
        <v>0</v>
      </c>
      <c r="N43" s="195">
        <v>1</v>
      </c>
      <c r="O43" s="195">
        <v>0</v>
      </c>
      <c r="P43" s="144">
        <v>1</v>
      </c>
      <c r="Q43" s="195">
        <v>0</v>
      </c>
      <c r="R43" s="195">
        <v>0</v>
      </c>
      <c r="S43" s="195">
        <v>0</v>
      </c>
      <c r="T43" s="195">
        <v>1</v>
      </c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45"/>
      <c r="AL43" s="145"/>
      <c r="AM43" s="145"/>
      <c r="AN43" s="145"/>
      <c r="AO43" s="145"/>
    </row>
    <row r="44" spans="1:41" s="152" customFormat="1" x14ac:dyDescent="0.25">
      <c r="A44" s="195">
        <v>1.1100000000000001</v>
      </c>
      <c r="B44" s="195" t="s">
        <v>40</v>
      </c>
      <c r="C44" s="193" t="s">
        <v>41</v>
      </c>
      <c r="D44" s="195">
        <v>1896</v>
      </c>
      <c r="E44" s="195" t="s">
        <v>1527</v>
      </c>
      <c r="F44" s="195"/>
      <c r="G44" s="193" t="s">
        <v>1528</v>
      </c>
      <c r="H44" s="195" t="s">
        <v>1509</v>
      </c>
      <c r="I44" s="195" t="s">
        <v>1383</v>
      </c>
      <c r="J44" s="195"/>
      <c r="K44" s="195" t="s">
        <v>1510</v>
      </c>
      <c r="L44" s="195">
        <v>1</v>
      </c>
      <c r="M44" s="195">
        <v>0</v>
      </c>
      <c r="N44" s="195">
        <v>1</v>
      </c>
      <c r="O44" s="195">
        <v>0</v>
      </c>
      <c r="P44" s="144">
        <v>1</v>
      </c>
      <c r="Q44" s="195">
        <v>0</v>
      </c>
      <c r="R44" s="195">
        <v>0</v>
      </c>
      <c r="S44" s="195">
        <v>0</v>
      </c>
      <c r="T44" s="195">
        <v>1</v>
      </c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45"/>
      <c r="AL44" s="145"/>
      <c r="AM44" s="145"/>
      <c r="AN44" s="145"/>
      <c r="AO44" s="145"/>
    </row>
    <row r="45" spans="1:41" s="152" customFormat="1" x14ac:dyDescent="0.25">
      <c r="A45" s="195">
        <v>3.12</v>
      </c>
      <c r="B45" s="195" t="s">
        <v>1378</v>
      </c>
      <c r="C45" s="193" t="s">
        <v>41</v>
      </c>
      <c r="D45" s="195">
        <v>2052</v>
      </c>
      <c r="E45" s="195" t="s">
        <v>1917</v>
      </c>
      <c r="F45" s="195"/>
      <c r="G45" s="193" t="s">
        <v>1918</v>
      </c>
      <c r="H45" s="195" t="s">
        <v>1388</v>
      </c>
      <c r="I45" s="195" t="s">
        <v>1383</v>
      </c>
      <c r="J45" s="195" t="s">
        <v>1384</v>
      </c>
      <c r="K45" s="195" t="s">
        <v>1385</v>
      </c>
      <c r="L45" s="195">
        <v>6</v>
      </c>
      <c r="M45" s="195">
        <v>0</v>
      </c>
      <c r="N45" s="195">
        <v>6</v>
      </c>
      <c r="O45" s="195">
        <v>0</v>
      </c>
      <c r="P45" s="144">
        <v>6</v>
      </c>
      <c r="Q45" s="195">
        <v>0</v>
      </c>
      <c r="R45" s="195">
        <v>0</v>
      </c>
      <c r="S45" s="195">
        <v>0</v>
      </c>
      <c r="T45" s="195">
        <v>4</v>
      </c>
      <c r="U45" s="195">
        <v>2</v>
      </c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45"/>
      <c r="AL45" s="145"/>
      <c r="AM45" s="145"/>
      <c r="AN45" s="145"/>
      <c r="AO45" s="145"/>
    </row>
    <row r="46" spans="1:41" s="152" customFormat="1" x14ac:dyDescent="0.25">
      <c r="A46" s="195">
        <v>3.12</v>
      </c>
      <c r="B46" s="195" t="s">
        <v>1378</v>
      </c>
      <c r="C46" s="193" t="s">
        <v>41</v>
      </c>
      <c r="D46" s="195" t="s">
        <v>1454</v>
      </c>
      <c r="E46" s="195" t="s">
        <v>1455</v>
      </c>
      <c r="F46" s="195"/>
      <c r="G46" s="193" t="s">
        <v>1456</v>
      </c>
      <c r="H46" s="195" t="s">
        <v>1388</v>
      </c>
      <c r="I46" s="195" t="s">
        <v>1383</v>
      </c>
      <c r="J46" s="195" t="s">
        <v>1384</v>
      </c>
      <c r="K46" s="195" t="s">
        <v>1385</v>
      </c>
      <c r="L46" s="195">
        <v>9</v>
      </c>
      <c r="M46" s="195">
        <v>0</v>
      </c>
      <c r="N46" s="195">
        <v>9</v>
      </c>
      <c r="O46" s="195">
        <v>0</v>
      </c>
      <c r="P46" s="144">
        <v>9</v>
      </c>
      <c r="Q46" s="195">
        <v>4</v>
      </c>
      <c r="R46" s="195">
        <v>5</v>
      </c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45"/>
      <c r="AL46" s="145"/>
      <c r="AM46" s="145"/>
      <c r="AN46" s="145"/>
      <c r="AO46" s="145"/>
    </row>
    <row r="47" spans="1:41" s="152" customFormat="1" x14ac:dyDescent="0.25">
      <c r="A47" s="195">
        <v>4.1100000000000003</v>
      </c>
      <c r="B47" s="195" t="s">
        <v>40</v>
      </c>
      <c r="C47" s="193" t="s">
        <v>41</v>
      </c>
      <c r="D47" s="195">
        <v>2032</v>
      </c>
      <c r="E47" s="195" t="s">
        <v>1981</v>
      </c>
      <c r="F47" s="195"/>
      <c r="G47" s="193" t="s">
        <v>1982</v>
      </c>
      <c r="H47" s="195" t="s">
        <v>1956</v>
      </c>
      <c r="I47" s="195" t="s">
        <v>1383</v>
      </c>
      <c r="J47" s="195"/>
      <c r="K47" s="195" t="s">
        <v>1533</v>
      </c>
      <c r="L47" s="195">
        <v>1</v>
      </c>
      <c r="M47" s="195">
        <v>0</v>
      </c>
      <c r="N47" s="195">
        <v>1</v>
      </c>
      <c r="O47" s="195">
        <v>0</v>
      </c>
      <c r="P47" s="144">
        <v>1</v>
      </c>
      <c r="Q47" s="195">
        <v>0</v>
      </c>
      <c r="R47" s="195">
        <v>0</v>
      </c>
      <c r="S47" s="195">
        <v>0</v>
      </c>
      <c r="T47" s="195">
        <v>1</v>
      </c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45"/>
      <c r="AL47" s="145"/>
      <c r="AM47" s="145"/>
      <c r="AN47" s="145"/>
      <c r="AO47" s="145"/>
    </row>
    <row r="48" spans="1:41" s="152" customFormat="1" x14ac:dyDescent="0.25">
      <c r="A48" s="195">
        <v>1.1100000000000001</v>
      </c>
      <c r="B48" s="195" t="s">
        <v>40</v>
      </c>
      <c r="C48" s="193" t="s">
        <v>41</v>
      </c>
      <c r="D48" s="195" t="s">
        <v>1605</v>
      </c>
      <c r="E48" s="195" t="s">
        <v>1606</v>
      </c>
      <c r="F48" s="195"/>
      <c r="G48" s="193" t="s">
        <v>1607</v>
      </c>
      <c r="H48" s="195" t="s">
        <v>1589</v>
      </c>
      <c r="I48" s="195" t="s">
        <v>1383</v>
      </c>
      <c r="J48" s="195"/>
      <c r="K48" s="195" t="s">
        <v>1590</v>
      </c>
      <c r="L48" s="195">
        <v>1</v>
      </c>
      <c r="M48" s="195">
        <v>0</v>
      </c>
      <c r="N48" s="195">
        <v>1</v>
      </c>
      <c r="O48" s="195">
        <v>0</v>
      </c>
      <c r="P48" s="144">
        <v>1</v>
      </c>
      <c r="Q48" s="195">
        <v>1</v>
      </c>
      <c r="R48" s="195">
        <v>0</v>
      </c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45"/>
      <c r="AL48" s="145"/>
      <c r="AM48" s="145"/>
      <c r="AN48" s="145"/>
      <c r="AO48" s="145"/>
    </row>
    <row r="49" spans="1:41" s="152" customFormat="1" x14ac:dyDescent="0.25">
      <c r="A49" s="195">
        <v>1.31</v>
      </c>
      <c r="B49" s="195" t="s">
        <v>48</v>
      </c>
      <c r="C49" s="193" t="s">
        <v>41</v>
      </c>
      <c r="D49" s="195">
        <v>3133</v>
      </c>
      <c r="E49" s="195" t="s">
        <v>2691</v>
      </c>
      <c r="F49" s="195"/>
      <c r="G49" s="193" t="s">
        <v>2692</v>
      </c>
      <c r="H49" s="195" t="s">
        <v>1764</v>
      </c>
      <c r="I49" s="195" t="s">
        <v>1383</v>
      </c>
      <c r="J49" s="195"/>
      <c r="K49" s="195" t="s">
        <v>1590</v>
      </c>
      <c r="L49" s="195">
        <v>2</v>
      </c>
      <c r="M49" s="195">
        <v>0</v>
      </c>
      <c r="N49" s="195">
        <v>2</v>
      </c>
      <c r="O49" s="195">
        <v>2</v>
      </c>
      <c r="P49" s="144">
        <v>2</v>
      </c>
      <c r="Q49" s="195">
        <v>0</v>
      </c>
      <c r="R49" s="195">
        <v>0</v>
      </c>
      <c r="S49" s="195">
        <v>0</v>
      </c>
      <c r="T49" s="195">
        <v>0</v>
      </c>
      <c r="U49" s="195">
        <v>0</v>
      </c>
      <c r="V49" s="195"/>
      <c r="W49" s="195">
        <v>2</v>
      </c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45"/>
      <c r="AL49" s="145"/>
      <c r="AM49" s="145"/>
      <c r="AN49" s="145"/>
      <c r="AO49" s="145"/>
    </row>
    <row r="50" spans="1:41" s="152" customFormat="1" x14ac:dyDescent="0.25">
      <c r="A50" s="195">
        <v>1.1100000000000001</v>
      </c>
      <c r="B50" s="195" t="s">
        <v>40</v>
      </c>
      <c r="C50" s="193" t="s">
        <v>41</v>
      </c>
      <c r="D50" s="195">
        <v>1860</v>
      </c>
      <c r="E50" s="195" t="s">
        <v>1765</v>
      </c>
      <c r="F50" s="195"/>
      <c r="G50" s="193" t="s">
        <v>1766</v>
      </c>
      <c r="H50" s="195" t="s">
        <v>1764</v>
      </c>
      <c r="I50" s="195" t="s">
        <v>1383</v>
      </c>
      <c r="J50" s="195"/>
      <c r="K50" s="195" t="s">
        <v>1590</v>
      </c>
      <c r="L50" s="195">
        <v>1</v>
      </c>
      <c r="M50" s="195">
        <v>0</v>
      </c>
      <c r="N50" s="195">
        <v>1</v>
      </c>
      <c r="O50" s="195">
        <v>0</v>
      </c>
      <c r="P50" s="144">
        <v>1</v>
      </c>
      <c r="Q50" s="195">
        <v>0</v>
      </c>
      <c r="R50" s="195">
        <v>0</v>
      </c>
      <c r="S50" s="195">
        <v>1</v>
      </c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45"/>
      <c r="AL50" s="145"/>
      <c r="AM50" s="145"/>
      <c r="AN50" s="145"/>
      <c r="AO50" s="145"/>
    </row>
    <row r="51" spans="1:41" s="152" customFormat="1" x14ac:dyDescent="0.25">
      <c r="A51" s="195">
        <v>4.1100000000000003</v>
      </c>
      <c r="B51" s="195" t="s">
        <v>40</v>
      </c>
      <c r="C51" s="193" t="s">
        <v>41</v>
      </c>
      <c r="D51" s="195">
        <v>1871</v>
      </c>
      <c r="E51" s="195" t="s">
        <v>1975</v>
      </c>
      <c r="F51" s="195"/>
      <c r="G51" s="193" t="s">
        <v>1976</v>
      </c>
      <c r="H51" s="195" t="s">
        <v>1956</v>
      </c>
      <c r="I51" s="195" t="s">
        <v>1383</v>
      </c>
      <c r="J51" s="195"/>
      <c r="K51" s="195" t="s">
        <v>1533</v>
      </c>
      <c r="L51" s="195">
        <v>1</v>
      </c>
      <c r="M51" s="195">
        <v>0</v>
      </c>
      <c r="N51" s="195">
        <v>1</v>
      </c>
      <c r="O51" s="195">
        <v>0</v>
      </c>
      <c r="P51" s="144">
        <v>1</v>
      </c>
      <c r="Q51" s="195">
        <v>0</v>
      </c>
      <c r="R51" s="195">
        <v>1</v>
      </c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45"/>
      <c r="AL51" s="145"/>
      <c r="AM51" s="145"/>
      <c r="AN51" s="145"/>
      <c r="AO51" s="145"/>
    </row>
    <row r="52" spans="1:41" s="152" customFormat="1" x14ac:dyDescent="0.25">
      <c r="A52" s="195">
        <v>1.1100000000000001</v>
      </c>
      <c r="B52" s="195" t="s">
        <v>40</v>
      </c>
      <c r="C52" s="193" t="s">
        <v>41</v>
      </c>
      <c r="D52" s="195">
        <v>1638</v>
      </c>
      <c r="E52" s="195" t="s">
        <v>1762</v>
      </c>
      <c r="F52" s="195"/>
      <c r="G52" s="193" t="s">
        <v>1763</v>
      </c>
      <c r="H52" s="195" t="s">
        <v>1764</v>
      </c>
      <c r="I52" s="195" t="s">
        <v>1383</v>
      </c>
      <c r="J52" s="195"/>
      <c r="K52" s="195" t="s">
        <v>1590</v>
      </c>
      <c r="L52" s="195">
        <v>1</v>
      </c>
      <c r="M52" s="195">
        <v>0</v>
      </c>
      <c r="N52" s="195">
        <v>1</v>
      </c>
      <c r="O52" s="195">
        <v>0</v>
      </c>
      <c r="P52" s="144">
        <v>1</v>
      </c>
      <c r="Q52" s="195">
        <v>1</v>
      </c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45"/>
      <c r="AL52" s="145"/>
      <c r="AM52" s="145"/>
      <c r="AN52" s="145"/>
      <c r="AO52" s="145"/>
    </row>
    <row r="53" spans="1:41" s="152" customFormat="1" x14ac:dyDescent="0.25">
      <c r="A53" s="195">
        <v>3.31</v>
      </c>
      <c r="B53" s="195" t="s">
        <v>1916</v>
      </c>
      <c r="C53" s="193" t="s">
        <v>41</v>
      </c>
      <c r="D53" s="195">
        <v>3012</v>
      </c>
      <c r="E53" s="195" t="s">
        <v>2219</v>
      </c>
      <c r="F53" s="195"/>
      <c r="G53" s="193" t="s">
        <v>2220</v>
      </c>
      <c r="H53" s="195" t="s">
        <v>1382</v>
      </c>
      <c r="I53" s="195" t="s">
        <v>1383</v>
      </c>
      <c r="J53" s="195" t="s">
        <v>1384</v>
      </c>
      <c r="K53" s="195" t="s">
        <v>1385</v>
      </c>
      <c r="L53" s="195">
        <v>1</v>
      </c>
      <c r="M53" s="195">
        <v>0</v>
      </c>
      <c r="N53" s="195">
        <v>1</v>
      </c>
      <c r="O53" s="195">
        <v>1</v>
      </c>
      <c r="P53" s="144">
        <v>1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5">
        <v>1</v>
      </c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45"/>
      <c r="AL53" s="145"/>
      <c r="AM53" s="145"/>
      <c r="AN53" s="145"/>
      <c r="AO53" s="145"/>
    </row>
    <row r="54" spans="1:41" s="152" customFormat="1" x14ac:dyDescent="0.25">
      <c r="A54" s="195">
        <v>3.21</v>
      </c>
      <c r="B54" s="195" t="s">
        <v>1916</v>
      </c>
      <c r="C54" s="193" t="s">
        <v>41</v>
      </c>
      <c r="D54" s="195">
        <v>3024</v>
      </c>
      <c r="E54" s="195" t="s">
        <v>2223</v>
      </c>
      <c r="F54" s="195"/>
      <c r="G54" s="193" t="s">
        <v>2224</v>
      </c>
      <c r="H54" s="195" t="s">
        <v>1388</v>
      </c>
      <c r="I54" s="195" t="s">
        <v>1383</v>
      </c>
      <c r="J54" s="195" t="s">
        <v>1384</v>
      </c>
      <c r="K54" s="195" t="s">
        <v>1385</v>
      </c>
      <c r="L54" s="195">
        <v>1</v>
      </c>
      <c r="M54" s="195">
        <v>0</v>
      </c>
      <c r="N54" s="195">
        <v>1</v>
      </c>
      <c r="O54" s="195">
        <v>1</v>
      </c>
      <c r="P54" s="144">
        <v>1</v>
      </c>
      <c r="Q54" s="195">
        <v>0</v>
      </c>
      <c r="R54" s="195">
        <v>0</v>
      </c>
      <c r="S54" s="195">
        <v>0</v>
      </c>
      <c r="T54" s="195">
        <v>0</v>
      </c>
      <c r="U54" s="195">
        <v>0</v>
      </c>
      <c r="V54" s="195">
        <v>1</v>
      </c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45"/>
      <c r="AL54" s="145"/>
      <c r="AM54" s="145"/>
      <c r="AN54" s="145"/>
      <c r="AO54" s="145"/>
    </row>
    <row r="55" spans="1:41" s="152" customFormat="1" x14ac:dyDescent="0.25">
      <c r="A55" s="195">
        <v>3.11</v>
      </c>
      <c r="B55" s="195" t="s">
        <v>1378</v>
      </c>
      <c r="C55" s="193" t="s">
        <v>41</v>
      </c>
      <c r="D55" s="195">
        <v>1822</v>
      </c>
      <c r="E55" s="195" t="s">
        <v>1457</v>
      </c>
      <c r="F55" s="195"/>
      <c r="G55" s="193" t="s">
        <v>1458</v>
      </c>
      <c r="H55" s="195" t="s">
        <v>1388</v>
      </c>
      <c r="I55" s="195" t="s">
        <v>1383</v>
      </c>
      <c r="J55" s="195" t="s">
        <v>1384</v>
      </c>
      <c r="K55" s="195" t="s">
        <v>1385</v>
      </c>
      <c r="L55" s="195">
        <v>1</v>
      </c>
      <c r="M55" s="195">
        <v>0</v>
      </c>
      <c r="N55" s="195">
        <v>1</v>
      </c>
      <c r="O55" s="195">
        <v>0</v>
      </c>
      <c r="P55" s="144">
        <v>1</v>
      </c>
      <c r="Q55" s="195">
        <v>1</v>
      </c>
      <c r="R55" s="195">
        <v>0</v>
      </c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45"/>
      <c r="AL55" s="145"/>
      <c r="AM55" s="145"/>
      <c r="AN55" s="145"/>
      <c r="AO55" s="145"/>
    </row>
    <row r="56" spans="1:41" s="152" customFormat="1" x14ac:dyDescent="0.25">
      <c r="A56" s="195">
        <v>4.21</v>
      </c>
      <c r="B56" s="195" t="s">
        <v>48</v>
      </c>
      <c r="C56" s="193" t="s">
        <v>41</v>
      </c>
      <c r="D56" s="195">
        <v>3074</v>
      </c>
      <c r="E56" s="195" t="s">
        <v>2257</v>
      </c>
      <c r="F56" s="195"/>
      <c r="G56" s="193" t="s">
        <v>2258</v>
      </c>
      <c r="H56" s="195" t="s">
        <v>1956</v>
      </c>
      <c r="I56" s="195" t="s">
        <v>1383</v>
      </c>
      <c r="J56" s="195"/>
      <c r="K56" s="195" t="s">
        <v>1533</v>
      </c>
      <c r="L56" s="195">
        <v>1</v>
      </c>
      <c r="M56" s="195">
        <v>0</v>
      </c>
      <c r="N56" s="195">
        <v>1</v>
      </c>
      <c r="O56" s="195">
        <v>1</v>
      </c>
      <c r="P56" s="144">
        <v>1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5">
        <v>0</v>
      </c>
      <c r="W56" s="195">
        <v>1</v>
      </c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45"/>
      <c r="AL56" s="145"/>
      <c r="AM56" s="145"/>
      <c r="AN56" s="145"/>
      <c r="AO56" s="145"/>
    </row>
    <row r="57" spans="1:41" s="152" customFormat="1" x14ac:dyDescent="0.25">
      <c r="A57" s="195">
        <v>4.21</v>
      </c>
      <c r="B57" s="195" t="s">
        <v>48</v>
      </c>
      <c r="C57" s="193" t="s">
        <v>41</v>
      </c>
      <c r="D57" s="195">
        <v>1658</v>
      </c>
      <c r="E57" s="195" t="s">
        <v>2018</v>
      </c>
      <c r="F57" s="195"/>
      <c r="G57" s="193" t="s">
        <v>2019</v>
      </c>
      <c r="H57" s="195" t="s">
        <v>1956</v>
      </c>
      <c r="I57" s="195" t="s">
        <v>1383</v>
      </c>
      <c r="J57" s="195"/>
      <c r="K57" s="195" t="s">
        <v>1533</v>
      </c>
      <c r="L57" s="195">
        <v>1</v>
      </c>
      <c r="M57" s="195">
        <v>0</v>
      </c>
      <c r="N57" s="195">
        <v>1</v>
      </c>
      <c r="O57" s="195">
        <v>1</v>
      </c>
      <c r="P57" s="144">
        <v>1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5">
        <v>1</v>
      </c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45"/>
      <c r="AL57" s="145"/>
      <c r="AM57" s="145"/>
      <c r="AN57" s="145"/>
      <c r="AO57" s="145"/>
    </row>
    <row r="58" spans="1:41" s="152" customFormat="1" x14ac:dyDescent="0.25">
      <c r="A58" s="195">
        <v>3.11</v>
      </c>
      <c r="B58" s="195" t="s">
        <v>1378</v>
      </c>
      <c r="C58" s="193"/>
      <c r="D58" s="195">
        <v>3086</v>
      </c>
      <c r="E58" s="195" t="s">
        <v>2275</v>
      </c>
      <c r="F58" s="195"/>
      <c r="G58" s="193" t="s">
        <v>2276</v>
      </c>
      <c r="H58" s="195" t="s">
        <v>1728</v>
      </c>
      <c r="I58" s="195" t="s">
        <v>1383</v>
      </c>
      <c r="J58" s="195" t="s">
        <v>1384</v>
      </c>
      <c r="K58" s="195" t="s">
        <v>1385</v>
      </c>
      <c r="L58" s="195">
        <v>1</v>
      </c>
      <c r="M58" s="195">
        <v>0</v>
      </c>
      <c r="N58" s="195">
        <v>1</v>
      </c>
      <c r="O58" s="195">
        <v>0</v>
      </c>
      <c r="P58" s="144">
        <v>1</v>
      </c>
      <c r="Q58" s="195">
        <v>0</v>
      </c>
      <c r="R58" s="195">
        <v>0</v>
      </c>
      <c r="S58" s="195">
        <v>0</v>
      </c>
      <c r="T58" s="195">
        <v>0</v>
      </c>
      <c r="U58" s="195">
        <v>1</v>
      </c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45"/>
      <c r="AL58" s="145"/>
      <c r="AM58" s="145"/>
      <c r="AN58" s="145"/>
      <c r="AO58" s="145"/>
    </row>
    <row r="59" spans="1:41" s="152" customFormat="1" x14ac:dyDescent="0.25">
      <c r="A59" s="195">
        <v>1.31</v>
      </c>
      <c r="B59" s="195" t="s">
        <v>48</v>
      </c>
      <c r="C59" s="193" t="s">
        <v>41</v>
      </c>
      <c r="D59" s="195">
        <v>3131</v>
      </c>
      <c r="E59" s="195" t="s">
        <v>2720</v>
      </c>
      <c r="F59" s="195"/>
      <c r="G59" s="193" t="s">
        <v>2721</v>
      </c>
      <c r="H59" s="195" t="s">
        <v>2080</v>
      </c>
      <c r="I59" s="195" t="s">
        <v>1383</v>
      </c>
      <c r="J59" s="195"/>
      <c r="K59" s="195" t="s">
        <v>1645</v>
      </c>
      <c r="L59" s="195">
        <v>1</v>
      </c>
      <c r="M59" s="195">
        <v>0</v>
      </c>
      <c r="N59" s="195">
        <v>1</v>
      </c>
      <c r="O59" s="195">
        <v>1</v>
      </c>
      <c r="P59" s="144">
        <v>1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5">
        <v>0</v>
      </c>
      <c r="W59" s="195">
        <v>1</v>
      </c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45"/>
      <c r="AL59" s="145"/>
      <c r="AM59" s="145"/>
      <c r="AN59" s="145"/>
      <c r="AO59" s="145"/>
    </row>
    <row r="60" spans="1:41" s="152" customFormat="1" x14ac:dyDescent="0.25">
      <c r="A60" s="195">
        <v>1.1100000000000001</v>
      </c>
      <c r="B60" s="195" t="s">
        <v>40</v>
      </c>
      <c r="C60" s="193" t="s">
        <v>41</v>
      </c>
      <c r="D60" s="195" t="s">
        <v>2081</v>
      </c>
      <c r="E60" s="195" t="s">
        <v>2082</v>
      </c>
      <c r="F60" s="195"/>
      <c r="G60" s="193" t="s">
        <v>2083</v>
      </c>
      <c r="H60" s="195" t="s">
        <v>2080</v>
      </c>
      <c r="I60" s="195" t="s">
        <v>1383</v>
      </c>
      <c r="J60" s="195"/>
      <c r="K60" s="195" t="s">
        <v>1645</v>
      </c>
      <c r="L60" s="195">
        <v>1</v>
      </c>
      <c r="M60" s="195">
        <v>0</v>
      </c>
      <c r="N60" s="195">
        <v>1</v>
      </c>
      <c r="O60" s="195">
        <v>0</v>
      </c>
      <c r="P60" s="144">
        <v>1</v>
      </c>
      <c r="Q60" s="195">
        <v>0</v>
      </c>
      <c r="R60" s="195">
        <v>0</v>
      </c>
      <c r="S60" s="195">
        <v>1</v>
      </c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45"/>
      <c r="AL60" s="145"/>
      <c r="AM60" s="145"/>
      <c r="AN60" s="145"/>
      <c r="AO60" s="145"/>
    </row>
    <row r="61" spans="1:41" s="152" customFormat="1" x14ac:dyDescent="0.25">
      <c r="A61" s="195">
        <v>4.1100000000000003</v>
      </c>
      <c r="B61" s="195" t="s">
        <v>40</v>
      </c>
      <c r="C61" s="193" t="s">
        <v>41</v>
      </c>
      <c r="D61" s="195">
        <v>1795</v>
      </c>
      <c r="E61" s="195" t="s">
        <v>1965</v>
      </c>
      <c r="F61" s="195"/>
      <c r="G61" s="193" t="s">
        <v>1966</v>
      </c>
      <c r="H61" s="195" t="s">
        <v>1956</v>
      </c>
      <c r="I61" s="195" t="s">
        <v>1383</v>
      </c>
      <c r="J61" s="195"/>
      <c r="K61" s="195" t="s">
        <v>1533</v>
      </c>
      <c r="L61" s="195">
        <v>1</v>
      </c>
      <c r="M61" s="195">
        <v>0</v>
      </c>
      <c r="N61" s="195">
        <v>1</v>
      </c>
      <c r="O61" s="195">
        <v>0</v>
      </c>
      <c r="P61" s="144">
        <v>1</v>
      </c>
      <c r="Q61" s="195">
        <v>1</v>
      </c>
      <c r="R61" s="195">
        <v>0</v>
      </c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45"/>
      <c r="AL61" s="145"/>
      <c r="AM61" s="145"/>
      <c r="AN61" s="145"/>
      <c r="AO61" s="145"/>
    </row>
    <row r="62" spans="1:41" s="152" customFormat="1" x14ac:dyDescent="0.25">
      <c r="A62" s="195">
        <v>1.1100000000000001</v>
      </c>
      <c r="B62" s="195" t="s">
        <v>40</v>
      </c>
      <c r="C62" s="193" t="s">
        <v>41</v>
      </c>
      <c r="D62" s="195" t="s">
        <v>1784</v>
      </c>
      <c r="E62" s="195" t="s">
        <v>1785</v>
      </c>
      <c r="F62" s="195"/>
      <c r="G62" s="193" t="s">
        <v>1786</v>
      </c>
      <c r="H62" s="195" t="s">
        <v>1781</v>
      </c>
      <c r="I62" s="195" t="s">
        <v>1383</v>
      </c>
      <c r="J62" s="195"/>
      <c r="K62" s="195" t="s">
        <v>1590</v>
      </c>
      <c r="L62" s="195">
        <v>1</v>
      </c>
      <c r="M62" s="195">
        <v>1</v>
      </c>
      <c r="N62" s="195">
        <v>0</v>
      </c>
      <c r="O62" s="195">
        <v>0</v>
      </c>
      <c r="P62" s="144">
        <v>0</v>
      </c>
      <c r="Q62" s="195">
        <v>0</v>
      </c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45"/>
      <c r="AL62" s="145"/>
      <c r="AM62" s="145"/>
      <c r="AN62" s="145"/>
      <c r="AO62" s="145"/>
    </row>
    <row r="63" spans="1:41" s="152" customFormat="1" x14ac:dyDescent="0.25">
      <c r="A63" s="195">
        <v>1.1100000000000001</v>
      </c>
      <c r="B63" s="195" t="s">
        <v>40</v>
      </c>
      <c r="C63" s="193" t="s">
        <v>41</v>
      </c>
      <c r="D63" s="195">
        <v>1833</v>
      </c>
      <c r="E63" s="195" t="s">
        <v>1517</v>
      </c>
      <c r="F63" s="195"/>
      <c r="G63" s="193" t="s">
        <v>1518</v>
      </c>
      <c r="H63" s="195" t="s">
        <v>1509</v>
      </c>
      <c r="I63" s="195" t="s">
        <v>1383</v>
      </c>
      <c r="J63" s="195"/>
      <c r="K63" s="195" t="s">
        <v>1510</v>
      </c>
      <c r="L63" s="195">
        <v>1</v>
      </c>
      <c r="M63" s="195">
        <v>0</v>
      </c>
      <c r="N63" s="195">
        <v>1</v>
      </c>
      <c r="O63" s="195">
        <v>0</v>
      </c>
      <c r="P63" s="144">
        <v>1</v>
      </c>
      <c r="Q63" s="195">
        <v>0</v>
      </c>
      <c r="R63" s="195">
        <v>0</v>
      </c>
      <c r="S63" s="195">
        <v>1</v>
      </c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45"/>
      <c r="AL63" s="145"/>
      <c r="AM63" s="145"/>
      <c r="AN63" s="145"/>
      <c r="AO63" s="145"/>
    </row>
    <row r="64" spans="1:41" s="152" customFormat="1" x14ac:dyDescent="0.25">
      <c r="A64" s="195">
        <v>1.1100000000000001</v>
      </c>
      <c r="B64" s="195" t="s">
        <v>40</v>
      </c>
      <c r="C64" s="193" t="s">
        <v>41</v>
      </c>
      <c r="D64" s="195">
        <v>1684</v>
      </c>
      <c r="E64" s="195" t="s">
        <v>1564</v>
      </c>
      <c r="F64" s="195"/>
      <c r="G64" s="193" t="s">
        <v>1565</v>
      </c>
      <c r="H64" s="195" t="s">
        <v>1509</v>
      </c>
      <c r="I64" s="195" t="s">
        <v>1383</v>
      </c>
      <c r="J64" s="195"/>
      <c r="K64" s="195" t="s">
        <v>1510</v>
      </c>
      <c r="L64" s="195">
        <v>1</v>
      </c>
      <c r="M64" s="195">
        <v>0</v>
      </c>
      <c r="N64" s="195">
        <v>1</v>
      </c>
      <c r="O64" s="195">
        <v>1</v>
      </c>
      <c r="P64" s="144">
        <v>1</v>
      </c>
      <c r="Q64" s="195">
        <v>0</v>
      </c>
      <c r="R64" s="195">
        <v>0</v>
      </c>
      <c r="S64" s="195">
        <v>0</v>
      </c>
      <c r="T64" s="195">
        <v>0</v>
      </c>
      <c r="U64" s="195">
        <v>1</v>
      </c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45"/>
      <c r="AL64" s="145"/>
      <c r="AM64" s="145"/>
      <c r="AN64" s="145"/>
      <c r="AO64" s="145"/>
    </row>
    <row r="65" spans="1:41" s="152" customFormat="1" x14ac:dyDescent="0.25">
      <c r="A65" s="195">
        <v>3.11</v>
      </c>
      <c r="B65" s="195" t="s">
        <v>1378</v>
      </c>
      <c r="C65" s="193" t="s">
        <v>41</v>
      </c>
      <c r="D65" s="195">
        <v>1846</v>
      </c>
      <c r="E65" s="195" t="s">
        <v>1459</v>
      </c>
      <c r="F65" s="195"/>
      <c r="G65" s="193" t="s">
        <v>1460</v>
      </c>
      <c r="H65" s="195" t="s">
        <v>1388</v>
      </c>
      <c r="I65" s="195" t="s">
        <v>1383</v>
      </c>
      <c r="J65" s="195" t="s">
        <v>1384</v>
      </c>
      <c r="K65" s="195" t="s">
        <v>1385</v>
      </c>
      <c r="L65" s="195">
        <v>1</v>
      </c>
      <c r="M65" s="195">
        <v>0</v>
      </c>
      <c r="N65" s="195">
        <v>1</v>
      </c>
      <c r="O65" s="195">
        <v>0</v>
      </c>
      <c r="P65" s="144">
        <v>1</v>
      </c>
      <c r="Q65" s="195">
        <v>0</v>
      </c>
      <c r="R65" s="195">
        <v>0</v>
      </c>
      <c r="S65" s="195">
        <v>0</v>
      </c>
      <c r="T65" s="195">
        <v>1</v>
      </c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45"/>
      <c r="AL65" s="145"/>
      <c r="AM65" s="145"/>
      <c r="AN65" s="145"/>
      <c r="AO65" s="145"/>
    </row>
    <row r="66" spans="1:41" s="152" customFormat="1" x14ac:dyDescent="0.25">
      <c r="A66" s="195">
        <v>3.11</v>
      </c>
      <c r="B66" s="195" t="s">
        <v>1378</v>
      </c>
      <c r="C66" s="193" t="s">
        <v>41</v>
      </c>
      <c r="D66" s="195">
        <v>1893</v>
      </c>
      <c r="E66" s="195" t="s">
        <v>2231</v>
      </c>
      <c r="F66" s="195"/>
      <c r="G66" s="193" t="s">
        <v>1919</v>
      </c>
      <c r="H66" s="195" t="s">
        <v>1388</v>
      </c>
      <c r="I66" s="195" t="s">
        <v>1383</v>
      </c>
      <c r="J66" s="195" t="s">
        <v>1384</v>
      </c>
      <c r="K66" s="195" t="s">
        <v>1385</v>
      </c>
      <c r="L66" s="195">
        <v>1</v>
      </c>
      <c r="M66" s="195">
        <v>0</v>
      </c>
      <c r="N66" s="195">
        <v>1</v>
      </c>
      <c r="O66" s="195">
        <v>0</v>
      </c>
      <c r="P66" s="144">
        <v>1</v>
      </c>
      <c r="Q66" s="195">
        <v>0</v>
      </c>
      <c r="R66" s="195">
        <v>0</v>
      </c>
      <c r="S66" s="195">
        <v>0</v>
      </c>
      <c r="T66" s="195">
        <v>0</v>
      </c>
      <c r="U66" s="195">
        <v>1</v>
      </c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45"/>
      <c r="AL66" s="145"/>
      <c r="AM66" s="145"/>
      <c r="AN66" s="145"/>
      <c r="AO66" s="145"/>
    </row>
    <row r="67" spans="1:41" s="152" customFormat="1" x14ac:dyDescent="0.25">
      <c r="A67" s="195">
        <v>4.1100000000000003</v>
      </c>
      <c r="B67" s="195" t="s">
        <v>40</v>
      </c>
      <c r="C67" s="193" t="s">
        <v>41</v>
      </c>
      <c r="D67" s="195">
        <v>2029</v>
      </c>
      <c r="E67" s="195" t="s">
        <v>2025</v>
      </c>
      <c r="F67" s="195" t="s">
        <v>42</v>
      </c>
      <c r="G67" s="193" t="s">
        <v>2026</v>
      </c>
      <c r="H67" s="195" t="s">
        <v>1956</v>
      </c>
      <c r="I67" s="195" t="s">
        <v>1383</v>
      </c>
      <c r="J67" s="195"/>
      <c r="K67" s="195" t="s">
        <v>1533</v>
      </c>
      <c r="L67" s="195">
        <v>4</v>
      </c>
      <c r="M67" s="195">
        <v>0</v>
      </c>
      <c r="N67" s="195">
        <v>4</v>
      </c>
      <c r="O67" s="195">
        <v>0</v>
      </c>
      <c r="P67" s="144">
        <v>4</v>
      </c>
      <c r="Q67" s="195">
        <v>0</v>
      </c>
      <c r="R67" s="195">
        <v>0</v>
      </c>
      <c r="S67" s="195">
        <v>0</v>
      </c>
      <c r="T67" s="195">
        <v>0</v>
      </c>
      <c r="U67" s="195">
        <v>4</v>
      </c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45"/>
      <c r="AL67" s="145"/>
      <c r="AM67" s="145"/>
      <c r="AN67" s="145"/>
      <c r="AO67" s="145"/>
    </row>
    <row r="68" spans="1:41" s="152" customFormat="1" x14ac:dyDescent="0.25">
      <c r="A68" s="195">
        <v>1.1100000000000001</v>
      </c>
      <c r="B68" s="195" t="s">
        <v>40</v>
      </c>
      <c r="C68" s="193" t="s">
        <v>41</v>
      </c>
      <c r="D68" s="195">
        <v>1838</v>
      </c>
      <c r="E68" s="195" t="s">
        <v>1595</v>
      </c>
      <c r="F68" s="195"/>
      <c r="G68" s="193" t="s">
        <v>1596</v>
      </c>
      <c r="H68" s="195" t="s">
        <v>1589</v>
      </c>
      <c r="I68" s="195" t="s">
        <v>1383</v>
      </c>
      <c r="J68" s="195"/>
      <c r="K68" s="195" t="s">
        <v>1590</v>
      </c>
      <c r="L68" s="195">
        <v>2</v>
      </c>
      <c r="M68" s="195">
        <v>1</v>
      </c>
      <c r="N68" s="195">
        <v>1</v>
      </c>
      <c r="O68" s="195">
        <v>0</v>
      </c>
      <c r="P68" s="144">
        <v>1</v>
      </c>
      <c r="Q68" s="195">
        <v>1</v>
      </c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45"/>
      <c r="AL68" s="145"/>
      <c r="AM68" s="145"/>
      <c r="AN68" s="145"/>
      <c r="AO68" s="145"/>
    </row>
    <row r="69" spans="1:41" s="152" customFormat="1" x14ac:dyDescent="0.25">
      <c r="A69" s="195">
        <v>1.1100000000000001</v>
      </c>
      <c r="B69" s="195" t="s">
        <v>40</v>
      </c>
      <c r="C69" s="193" t="s">
        <v>41</v>
      </c>
      <c r="D69" s="195" t="s">
        <v>1625</v>
      </c>
      <c r="E69" s="195" t="s">
        <v>1626</v>
      </c>
      <c r="F69" s="195"/>
      <c r="G69" s="193" t="s">
        <v>1596</v>
      </c>
      <c r="H69" s="195" t="s">
        <v>1589</v>
      </c>
      <c r="I69" s="195" t="s">
        <v>1383</v>
      </c>
      <c r="J69" s="195"/>
      <c r="K69" s="195" t="s">
        <v>1590</v>
      </c>
      <c r="L69" s="195">
        <v>1</v>
      </c>
      <c r="M69" s="195">
        <v>0</v>
      </c>
      <c r="N69" s="195">
        <v>1</v>
      </c>
      <c r="O69" s="195">
        <v>0</v>
      </c>
      <c r="P69" s="144">
        <v>1</v>
      </c>
      <c r="Q69" s="195">
        <v>0</v>
      </c>
      <c r="R69" s="195">
        <v>1</v>
      </c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45"/>
      <c r="AL69" s="145"/>
      <c r="AM69" s="145"/>
      <c r="AN69" s="145"/>
      <c r="AO69" s="145"/>
    </row>
    <row r="70" spans="1:41" s="152" customFormat="1" x14ac:dyDescent="0.25">
      <c r="A70" s="195">
        <v>4.12</v>
      </c>
      <c r="B70" s="195" t="s">
        <v>40</v>
      </c>
      <c r="C70" s="193" t="s">
        <v>41</v>
      </c>
      <c r="D70" s="195">
        <v>2090</v>
      </c>
      <c r="E70" s="195" t="s">
        <v>1991</v>
      </c>
      <c r="F70" s="195"/>
      <c r="G70" s="193" t="s">
        <v>1992</v>
      </c>
      <c r="H70" s="195" t="s">
        <v>1956</v>
      </c>
      <c r="I70" s="195" t="s">
        <v>1383</v>
      </c>
      <c r="J70" s="195"/>
      <c r="K70" s="195" t="s">
        <v>1533</v>
      </c>
      <c r="L70" s="195">
        <v>6</v>
      </c>
      <c r="M70" s="195">
        <v>0</v>
      </c>
      <c r="N70" s="195">
        <v>6</v>
      </c>
      <c r="O70" s="195">
        <v>0</v>
      </c>
      <c r="P70" s="144">
        <v>6</v>
      </c>
      <c r="Q70" s="195">
        <v>0</v>
      </c>
      <c r="R70" s="195">
        <v>0</v>
      </c>
      <c r="S70" s="195">
        <v>0</v>
      </c>
      <c r="T70" s="195">
        <v>6</v>
      </c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45"/>
      <c r="AL70" s="145"/>
      <c r="AM70" s="145"/>
      <c r="AN70" s="145"/>
      <c r="AO70" s="145"/>
    </row>
    <row r="71" spans="1:41" s="152" customFormat="1" x14ac:dyDescent="0.25">
      <c r="A71" s="195">
        <v>3.21</v>
      </c>
      <c r="B71" s="195" t="s">
        <v>1916</v>
      </c>
      <c r="C71" s="193" t="s">
        <v>41</v>
      </c>
      <c r="D71" s="195">
        <v>3027</v>
      </c>
      <c r="E71" s="195" t="s">
        <v>2225</v>
      </c>
      <c r="F71" s="195"/>
      <c r="G71" s="193" t="s">
        <v>2226</v>
      </c>
      <c r="H71" s="195" t="s">
        <v>1388</v>
      </c>
      <c r="I71" s="195" t="s">
        <v>1383</v>
      </c>
      <c r="J71" s="195" t="s">
        <v>1384</v>
      </c>
      <c r="K71" s="195" t="s">
        <v>1385</v>
      </c>
      <c r="L71" s="195">
        <v>1</v>
      </c>
      <c r="M71" s="195">
        <v>0</v>
      </c>
      <c r="N71" s="195">
        <v>1</v>
      </c>
      <c r="O71" s="195">
        <v>1</v>
      </c>
      <c r="P71" s="144">
        <v>1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5">
        <v>1</v>
      </c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45"/>
      <c r="AL71" s="145"/>
      <c r="AM71" s="145"/>
      <c r="AN71" s="145"/>
      <c r="AO71" s="145"/>
    </row>
    <row r="72" spans="1:41" s="152" customFormat="1" x14ac:dyDescent="0.25">
      <c r="A72" s="195">
        <v>3.11</v>
      </c>
      <c r="B72" s="195" t="s">
        <v>1378</v>
      </c>
      <c r="C72" s="193" t="s">
        <v>41</v>
      </c>
      <c r="D72" s="195" t="s">
        <v>1725</v>
      </c>
      <c r="E72" s="195" t="s">
        <v>1726</v>
      </c>
      <c r="F72" s="195"/>
      <c r="G72" s="193" t="s">
        <v>1727</v>
      </c>
      <c r="H72" s="195" t="s">
        <v>1728</v>
      </c>
      <c r="I72" s="195" t="s">
        <v>1383</v>
      </c>
      <c r="J72" s="195" t="s">
        <v>1384</v>
      </c>
      <c r="K72" s="195" t="s">
        <v>1385</v>
      </c>
      <c r="L72" s="195">
        <v>1</v>
      </c>
      <c r="M72" s="195">
        <v>0</v>
      </c>
      <c r="N72" s="195">
        <v>1</v>
      </c>
      <c r="O72" s="195">
        <v>0</v>
      </c>
      <c r="P72" s="144">
        <v>1</v>
      </c>
      <c r="Q72" s="195">
        <v>0</v>
      </c>
      <c r="R72" s="195">
        <v>1</v>
      </c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45"/>
      <c r="AL72" s="145"/>
      <c r="AM72" s="145"/>
      <c r="AN72" s="145"/>
      <c r="AO72" s="145"/>
    </row>
    <row r="73" spans="1:41" s="152" customFormat="1" x14ac:dyDescent="0.25">
      <c r="A73" s="195">
        <v>3.11</v>
      </c>
      <c r="B73" s="195" t="s">
        <v>1378</v>
      </c>
      <c r="C73" s="193" t="s">
        <v>41</v>
      </c>
      <c r="D73" s="195" t="s">
        <v>1379</v>
      </c>
      <c r="E73" s="195" t="s">
        <v>1380</v>
      </c>
      <c r="F73" s="195"/>
      <c r="G73" s="193" t="s">
        <v>1381</v>
      </c>
      <c r="H73" s="195" t="s">
        <v>1382</v>
      </c>
      <c r="I73" s="195" t="s">
        <v>1383</v>
      </c>
      <c r="J73" s="195" t="s">
        <v>1384</v>
      </c>
      <c r="K73" s="195" t="s">
        <v>1385</v>
      </c>
      <c r="L73" s="195">
        <v>1</v>
      </c>
      <c r="M73" s="195">
        <v>0</v>
      </c>
      <c r="N73" s="195">
        <v>1</v>
      </c>
      <c r="O73" s="195">
        <v>0</v>
      </c>
      <c r="P73" s="144">
        <v>1</v>
      </c>
      <c r="Q73" s="195">
        <v>1</v>
      </c>
      <c r="R73" s="195">
        <v>0</v>
      </c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45"/>
      <c r="AL73" s="145"/>
      <c r="AM73" s="145"/>
      <c r="AN73" s="145"/>
      <c r="AO73" s="145"/>
    </row>
    <row r="74" spans="1:41" s="152" customFormat="1" x14ac:dyDescent="0.25">
      <c r="A74" s="195">
        <v>4.1100000000000003</v>
      </c>
      <c r="B74" s="195" t="s">
        <v>40</v>
      </c>
      <c r="C74" s="193" t="s">
        <v>41</v>
      </c>
      <c r="D74" s="195" t="s">
        <v>2020</v>
      </c>
      <c r="E74" s="195" t="s">
        <v>2021</v>
      </c>
      <c r="F74" s="195"/>
      <c r="G74" s="193" t="s">
        <v>2022</v>
      </c>
      <c r="H74" s="195" t="s">
        <v>1956</v>
      </c>
      <c r="I74" s="195" t="s">
        <v>1383</v>
      </c>
      <c r="J74" s="195"/>
      <c r="K74" s="195" t="s">
        <v>1533</v>
      </c>
      <c r="L74" s="195">
        <v>2</v>
      </c>
      <c r="M74" s="195">
        <v>0</v>
      </c>
      <c r="N74" s="195">
        <v>2</v>
      </c>
      <c r="O74" s="195">
        <v>0</v>
      </c>
      <c r="P74" s="144">
        <v>2</v>
      </c>
      <c r="Q74" s="195">
        <v>0</v>
      </c>
      <c r="R74" s="195">
        <v>0</v>
      </c>
      <c r="S74" s="195">
        <v>0</v>
      </c>
      <c r="T74" s="195">
        <v>0</v>
      </c>
      <c r="U74" s="195">
        <v>2</v>
      </c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45"/>
      <c r="AL74" s="145"/>
      <c r="AM74" s="145"/>
      <c r="AN74" s="145"/>
      <c r="AO74" s="145"/>
    </row>
    <row r="75" spans="1:41" s="152" customFormat="1" x14ac:dyDescent="0.25">
      <c r="A75" s="195">
        <v>4.21</v>
      </c>
      <c r="B75" s="195" t="s">
        <v>48</v>
      </c>
      <c r="C75" s="193" t="s">
        <v>41</v>
      </c>
      <c r="D75" s="195">
        <v>2091</v>
      </c>
      <c r="E75" s="195" t="s">
        <v>2031</v>
      </c>
      <c r="F75" s="195"/>
      <c r="G75" s="193" t="s">
        <v>2032</v>
      </c>
      <c r="H75" s="195" t="s">
        <v>1956</v>
      </c>
      <c r="I75" s="195" t="s">
        <v>1383</v>
      </c>
      <c r="J75" s="195"/>
      <c r="K75" s="195" t="s">
        <v>1533</v>
      </c>
      <c r="L75" s="195">
        <v>2</v>
      </c>
      <c r="M75" s="195">
        <v>0</v>
      </c>
      <c r="N75" s="195">
        <v>2</v>
      </c>
      <c r="O75" s="195">
        <v>2</v>
      </c>
      <c r="P75" s="144">
        <v>2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5">
        <v>2</v>
      </c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45"/>
      <c r="AL75" s="145"/>
      <c r="AM75" s="145"/>
      <c r="AN75" s="145"/>
      <c r="AO75" s="145"/>
    </row>
    <row r="76" spans="1:41" s="152" customFormat="1" x14ac:dyDescent="0.25">
      <c r="A76" s="195">
        <v>1.31</v>
      </c>
      <c r="B76" s="195" t="s">
        <v>48</v>
      </c>
      <c r="C76" s="193" t="s">
        <v>41</v>
      </c>
      <c r="D76" s="195">
        <v>3033</v>
      </c>
      <c r="E76" s="195" t="s">
        <v>2677</v>
      </c>
      <c r="F76" s="195"/>
      <c r="G76" s="193" t="s">
        <v>2678</v>
      </c>
      <c r="H76" s="195" t="s">
        <v>1589</v>
      </c>
      <c r="I76" s="195" t="s">
        <v>1383</v>
      </c>
      <c r="J76" s="195"/>
      <c r="K76" s="195" t="s">
        <v>1590</v>
      </c>
      <c r="L76" s="195">
        <v>1</v>
      </c>
      <c r="M76" s="195">
        <v>0</v>
      </c>
      <c r="N76" s="195">
        <v>1</v>
      </c>
      <c r="O76" s="195">
        <v>1</v>
      </c>
      <c r="P76" s="144">
        <v>1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5">
        <v>1</v>
      </c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45"/>
      <c r="AL76" s="145"/>
      <c r="AM76" s="145"/>
      <c r="AN76" s="145"/>
      <c r="AO76" s="145"/>
    </row>
    <row r="77" spans="1:41" s="152" customFormat="1" x14ac:dyDescent="0.25">
      <c r="A77" s="195">
        <v>4.1100000000000003</v>
      </c>
      <c r="B77" s="195" t="s">
        <v>40</v>
      </c>
      <c r="C77" s="193" t="s">
        <v>41</v>
      </c>
      <c r="D77" s="195">
        <v>1870</v>
      </c>
      <c r="E77" s="195" t="s">
        <v>1973</v>
      </c>
      <c r="F77" s="195"/>
      <c r="G77" s="193" t="s">
        <v>1974</v>
      </c>
      <c r="H77" s="195" t="s">
        <v>1956</v>
      </c>
      <c r="I77" s="195" t="s">
        <v>1383</v>
      </c>
      <c r="J77" s="195"/>
      <c r="K77" s="195" t="s">
        <v>1533</v>
      </c>
      <c r="L77" s="195">
        <v>2</v>
      </c>
      <c r="M77" s="195">
        <v>0</v>
      </c>
      <c r="N77" s="195">
        <v>2</v>
      </c>
      <c r="O77" s="195">
        <v>0</v>
      </c>
      <c r="P77" s="144">
        <v>2</v>
      </c>
      <c r="Q77" s="195">
        <v>0</v>
      </c>
      <c r="R77" s="195">
        <v>0</v>
      </c>
      <c r="S77" s="195">
        <v>0</v>
      </c>
      <c r="T77" s="195">
        <v>2</v>
      </c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45"/>
      <c r="AL77" s="145"/>
      <c r="AM77" s="145"/>
      <c r="AN77" s="145"/>
      <c r="AO77" s="145"/>
    </row>
    <row r="78" spans="1:41" s="152" customFormat="1" x14ac:dyDescent="0.25">
      <c r="A78" s="195">
        <v>4.3099999999999996</v>
      </c>
      <c r="B78" s="195" t="s">
        <v>48</v>
      </c>
      <c r="C78" s="193" t="s">
        <v>41</v>
      </c>
      <c r="D78" s="195">
        <v>3128</v>
      </c>
      <c r="E78" s="195" t="s">
        <v>2713</v>
      </c>
      <c r="F78" s="195"/>
      <c r="G78" s="193" t="s">
        <v>2714</v>
      </c>
      <c r="H78" s="195" t="s">
        <v>1956</v>
      </c>
      <c r="I78" s="195" t="s">
        <v>1383</v>
      </c>
      <c r="J78" s="195"/>
      <c r="K78" s="195" t="s">
        <v>1533</v>
      </c>
      <c r="L78" s="195">
        <v>1</v>
      </c>
      <c r="M78" s="195">
        <v>0</v>
      </c>
      <c r="N78" s="195">
        <v>1</v>
      </c>
      <c r="O78" s="195">
        <v>1</v>
      </c>
      <c r="P78" s="144">
        <v>1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5">
        <v>0</v>
      </c>
      <c r="W78" s="195">
        <v>1</v>
      </c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45"/>
      <c r="AL78" s="145"/>
      <c r="AM78" s="145"/>
      <c r="AN78" s="145"/>
      <c r="AO78" s="145"/>
    </row>
    <row r="79" spans="1:41" s="152" customFormat="1" x14ac:dyDescent="0.25">
      <c r="A79" s="195">
        <v>3.31</v>
      </c>
      <c r="B79" s="195" t="s">
        <v>1916</v>
      </c>
      <c r="C79" s="193" t="s">
        <v>41</v>
      </c>
      <c r="D79" s="195">
        <v>2064</v>
      </c>
      <c r="E79" s="195" t="s">
        <v>2093</v>
      </c>
      <c r="F79" s="195"/>
      <c r="G79" s="193" t="s">
        <v>2094</v>
      </c>
      <c r="H79" s="195" t="s">
        <v>1388</v>
      </c>
      <c r="I79" s="195" t="s">
        <v>1383</v>
      </c>
      <c r="J79" s="195" t="s">
        <v>1384</v>
      </c>
      <c r="K79" s="195" t="s">
        <v>1385</v>
      </c>
      <c r="L79" s="195">
        <v>1</v>
      </c>
      <c r="M79" s="195">
        <v>0</v>
      </c>
      <c r="N79" s="195">
        <v>1</v>
      </c>
      <c r="O79" s="195">
        <v>1</v>
      </c>
      <c r="P79" s="144">
        <v>1</v>
      </c>
      <c r="Q79" s="195">
        <v>0</v>
      </c>
      <c r="R79" s="195">
        <v>0</v>
      </c>
      <c r="S79" s="195">
        <v>0</v>
      </c>
      <c r="T79" s="195">
        <v>0</v>
      </c>
      <c r="U79" s="195">
        <v>0</v>
      </c>
      <c r="V79" s="195">
        <v>1</v>
      </c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45"/>
      <c r="AL79" s="145"/>
      <c r="AM79" s="145"/>
      <c r="AN79" s="145"/>
      <c r="AO79" s="145"/>
    </row>
    <row r="80" spans="1:41" s="152" customFormat="1" x14ac:dyDescent="0.25">
      <c r="A80" s="195">
        <v>1.1100000000000001</v>
      </c>
      <c r="B80" s="195" t="s">
        <v>40</v>
      </c>
      <c r="C80" s="193" t="s">
        <v>41</v>
      </c>
      <c r="D80" s="195">
        <v>1850</v>
      </c>
      <c r="E80" s="195" t="s">
        <v>1523</v>
      </c>
      <c r="F80" s="195"/>
      <c r="G80" s="193" t="s">
        <v>1524</v>
      </c>
      <c r="H80" s="195" t="s">
        <v>1509</v>
      </c>
      <c r="I80" s="195" t="s">
        <v>1383</v>
      </c>
      <c r="J80" s="195"/>
      <c r="K80" s="195" t="s">
        <v>1510</v>
      </c>
      <c r="L80" s="195">
        <v>1</v>
      </c>
      <c r="M80" s="195">
        <v>0</v>
      </c>
      <c r="N80" s="195">
        <v>1</v>
      </c>
      <c r="O80" s="195">
        <v>0</v>
      </c>
      <c r="P80" s="144">
        <v>1</v>
      </c>
      <c r="Q80" s="195">
        <v>0</v>
      </c>
      <c r="R80" s="195">
        <v>0</v>
      </c>
      <c r="S80" s="195">
        <v>0</v>
      </c>
      <c r="T80" s="195">
        <v>1</v>
      </c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45"/>
      <c r="AL80" s="145"/>
      <c r="AM80" s="145"/>
      <c r="AN80" s="145"/>
      <c r="AO80" s="145"/>
    </row>
    <row r="81" spans="1:41" s="152" customFormat="1" x14ac:dyDescent="0.25">
      <c r="A81" s="195">
        <v>1.31</v>
      </c>
      <c r="B81" s="195" t="s">
        <v>48</v>
      </c>
      <c r="C81" s="193" t="s">
        <v>41</v>
      </c>
      <c r="D81" s="195">
        <v>3100</v>
      </c>
      <c r="E81" s="195" t="s">
        <v>2679</v>
      </c>
      <c r="F81" s="195"/>
      <c r="G81" s="193" t="s">
        <v>2680</v>
      </c>
      <c r="H81" s="195" t="s">
        <v>1589</v>
      </c>
      <c r="I81" s="195" t="s">
        <v>1383</v>
      </c>
      <c r="J81" s="195"/>
      <c r="K81" s="195" t="s">
        <v>1590</v>
      </c>
      <c r="L81" s="195">
        <v>2</v>
      </c>
      <c r="M81" s="195">
        <v>0</v>
      </c>
      <c r="N81" s="195">
        <v>2</v>
      </c>
      <c r="O81" s="195">
        <v>2</v>
      </c>
      <c r="P81" s="144">
        <v>2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5">
        <v>2</v>
      </c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45"/>
      <c r="AL81" s="145"/>
      <c r="AM81" s="145"/>
      <c r="AN81" s="145"/>
      <c r="AO81" s="145"/>
    </row>
    <row r="82" spans="1:41" s="152" customFormat="1" x14ac:dyDescent="0.25">
      <c r="A82" s="195">
        <v>4.21</v>
      </c>
      <c r="B82" s="195" t="s">
        <v>48</v>
      </c>
      <c r="C82" s="193" t="s">
        <v>41</v>
      </c>
      <c r="D82" s="195">
        <v>3073</v>
      </c>
      <c r="E82" s="195" t="s">
        <v>2263</v>
      </c>
      <c r="F82" s="195"/>
      <c r="G82" s="193" t="s">
        <v>2264</v>
      </c>
      <c r="H82" s="195" t="s">
        <v>1956</v>
      </c>
      <c r="I82" s="195" t="s">
        <v>1383</v>
      </c>
      <c r="J82" s="195"/>
      <c r="K82" s="195" t="s">
        <v>1533</v>
      </c>
      <c r="L82" s="195">
        <v>2</v>
      </c>
      <c r="M82" s="195">
        <v>0</v>
      </c>
      <c r="N82" s="195">
        <v>2</v>
      </c>
      <c r="O82" s="195">
        <v>2</v>
      </c>
      <c r="P82" s="144">
        <v>2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5">
        <v>0</v>
      </c>
      <c r="W82" s="195">
        <v>2</v>
      </c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45"/>
      <c r="AL82" s="145"/>
      <c r="AM82" s="145"/>
      <c r="AN82" s="145"/>
      <c r="AO82" s="145"/>
    </row>
    <row r="83" spans="1:41" s="152" customFormat="1" x14ac:dyDescent="0.25">
      <c r="A83" s="195">
        <v>3.31</v>
      </c>
      <c r="B83" s="195" t="s">
        <v>1916</v>
      </c>
      <c r="C83" s="193" t="s">
        <v>41</v>
      </c>
      <c r="D83" s="195">
        <v>3013</v>
      </c>
      <c r="E83" s="195" t="s">
        <v>2221</v>
      </c>
      <c r="F83" s="195"/>
      <c r="G83" s="193" t="s">
        <v>2222</v>
      </c>
      <c r="H83" s="195" t="s">
        <v>1382</v>
      </c>
      <c r="I83" s="195" t="s">
        <v>1383</v>
      </c>
      <c r="J83" s="195" t="s">
        <v>1384</v>
      </c>
      <c r="K83" s="195" t="s">
        <v>1385</v>
      </c>
      <c r="L83" s="195">
        <v>1</v>
      </c>
      <c r="M83" s="195">
        <v>0</v>
      </c>
      <c r="N83" s="195">
        <v>1</v>
      </c>
      <c r="O83" s="195">
        <v>1</v>
      </c>
      <c r="P83" s="144">
        <v>1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5">
        <v>1</v>
      </c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45"/>
      <c r="AL83" s="145"/>
      <c r="AM83" s="145"/>
      <c r="AN83" s="145"/>
      <c r="AO83" s="145"/>
    </row>
    <row r="84" spans="1:41" s="152" customFormat="1" x14ac:dyDescent="0.25">
      <c r="A84" s="195">
        <v>4.1100000000000003</v>
      </c>
      <c r="B84" s="195" t="s">
        <v>40</v>
      </c>
      <c r="C84" s="193" t="s">
        <v>41</v>
      </c>
      <c r="D84" s="195">
        <v>1711</v>
      </c>
      <c r="E84" s="195" t="s">
        <v>1963</v>
      </c>
      <c r="F84" s="195"/>
      <c r="G84" s="193" t="s">
        <v>1964</v>
      </c>
      <c r="H84" s="195" t="s">
        <v>1956</v>
      </c>
      <c r="I84" s="195" t="s">
        <v>1383</v>
      </c>
      <c r="J84" s="195"/>
      <c r="K84" s="195" t="s">
        <v>1533</v>
      </c>
      <c r="L84" s="195">
        <v>3</v>
      </c>
      <c r="M84" s="195">
        <v>0</v>
      </c>
      <c r="N84" s="195">
        <v>3</v>
      </c>
      <c r="O84" s="195">
        <v>0</v>
      </c>
      <c r="P84" s="144">
        <v>3</v>
      </c>
      <c r="Q84" s="195">
        <v>0</v>
      </c>
      <c r="R84" s="195">
        <v>3</v>
      </c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45"/>
      <c r="AL84" s="145"/>
      <c r="AM84" s="145"/>
      <c r="AN84" s="145"/>
      <c r="AO84" s="145"/>
    </row>
    <row r="85" spans="1:41" s="152" customFormat="1" x14ac:dyDescent="0.25">
      <c r="A85" s="195">
        <v>1.1100000000000001</v>
      </c>
      <c r="B85" s="195" t="s">
        <v>40</v>
      </c>
      <c r="C85" s="193" t="s">
        <v>41</v>
      </c>
      <c r="D85" s="195">
        <v>3057</v>
      </c>
      <c r="E85" s="195" t="s">
        <v>2740</v>
      </c>
      <c r="F85" s="195"/>
      <c r="G85" s="193" t="s">
        <v>2741</v>
      </c>
      <c r="H85" s="195" t="s">
        <v>1822</v>
      </c>
      <c r="I85" s="195" t="s">
        <v>1383</v>
      </c>
      <c r="J85" s="195"/>
      <c r="K85" s="195" t="s">
        <v>1533</v>
      </c>
      <c r="L85" s="195">
        <v>2</v>
      </c>
      <c r="M85" s="195"/>
      <c r="N85" s="195">
        <v>2</v>
      </c>
      <c r="O85" s="195"/>
      <c r="P85" s="144">
        <v>2</v>
      </c>
      <c r="Q85" s="195"/>
      <c r="R85" s="195"/>
      <c r="S85" s="195"/>
      <c r="T85" s="195"/>
      <c r="U85" s="195">
        <v>2</v>
      </c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45"/>
      <c r="AL85" s="145"/>
      <c r="AM85" s="145"/>
      <c r="AN85" s="145"/>
      <c r="AO85" s="145"/>
    </row>
    <row r="86" spans="1:41" s="152" customFormat="1" x14ac:dyDescent="0.25">
      <c r="A86" s="195">
        <v>3.11</v>
      </c>
      <c r="B86" s="195" t="s">
        <v>1378</v>
      </c>
      <c r="C86" s="193" t="s">
        <v>41</v>
      </c>
      <c r="D86" s="195" t="s">
        <v>1731</v>
      </c>
      <c r="E86" s="195" t="s">
        <v>1732</v>
      </c>
      <c r="F86" s="195"/>
      <c r="G86" s="193" t="s">
        <v>1733</v>
      </c>
      <c r="H86" s="195" t="s">
        <v>1728</v>
      </c>
      <c r="I86" s="195" t="s">
        <v>1383</v>
      </c>
      <c r="J86" s="195" t="s">
        <v>1384</v>
      </c>
      <c r="K86" s="195" t="s">
        <v>1385</v>
      </c>
      <c r="L86" s="195">
        <v>2</v>
      </c>
      <c r="M86" s="195">
        <v>0</v>
      </c>
      <c r="N86" s="195">
        <v>2</v>
      </c>
      <c r="O86" s="195">
        <v>0</v>
      </c>
      <c r="P86" s="144">
        <v>2</v>
      </c>
      <c r="Q86" s="195">
        <v>0</v>
      </c>
      <c r="R86" s="195">
        <v>2</v>
      </c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45"/>
      <c r="AL86" s="145"/>
      <c r="AM86" s="145"/>
      <c r="AN86" s="145"/>
      <c r="AO86" s="145"/>
    </row>
    <row r="87" spans="1:41" s="152" customFormat="1" x14ac:dyDescent="0.25">
      <c r="A87" s="195">
        <v>4.1100000000000003</v>
      </c>
      <c r="B87" s="195" t="s">
        <v>40</v>
      </c>
      <c r="C87" s="193" t="s">
        <v>41</v>
      </c>
      <c r="D87" s="195">
        <v>1710</v>
      </c>
      <c r="E87" s="195" t="s">
        <v>1961</v>
      </c>
      <c r="F87" s="195"/>
      <c r="G87" s="193" t="s">
        <v>1962</v>
      </c>
      <c r="H87" s="195" t="s">
        <v>1956</v>
      </c>
      <c r="I87" s="195" t="s">
        <v>1383</v>
      </c>
      <c r="J87" s="195"/>
      <c r="K87" s="195" t="s">
        <v>1533</v>
      </c>
      <c r="L87" s="195">
        <v>1</v>
      </c>
      <c r="M87" s="195">
        <v>0</v>
      </c>
      <c r="N87" s="195">
        <v>1</v>
      </c>
      <c r="O87" s="195">
        <v>0</v>
      </c>
      <c r="P87" s="144">
        <v>1</v>
      </c>
      <c r="Q87" s="195">
        <v>0</v>
      </c>
      <c r="R87" s="195">
        <v>0</v>
      </c>
      <c r="S87" s="195">
        <v>1</v>
      </c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45"/>
      <c r="AL87" s="145"/>
      <c r="AM87" s="145"/>
      <c r="AN87" s="145"/>
      <c r="AO87" s="145"/>
    </row>
    <row r="88" spans="1:41" s="152" customFormat="1" x14ac:dyDescent="0.25">
      <c r="A88" s="195">
        <v>4.1100000000000003</v>
      </c>
      <c r="B88" s="195" t="s">
        <v>40</v>
      </c>
      <c r="C88" s="193" t="s">
        <v>41</v>
      </c>
      <c r="D88" s="195" t="s">
        <v>2008</v>
      </c>
      <c r="E88" s="195" t="s">
        <v>2009</v>
      </c>
      <c r="F88" s="195"/>
      <c r="G88" s="193" t="s">
        <v>2010</v>
      </c>
      <c r="H88" s="195" t="s">
        <v>1956</v>
      </c>
      <c r="I88" s="195" t="s">
        <v>1383</v>
      </c>
      <c r="J88" s="195"/>
      <c r="K88" s="195" t="s">
        <v>1533</v>
      </c>
      <c r="L88" s="195">
        <v>1</v>
      </c>
      <c r="M88" s="195">
        <v>0</v>
      </c>
      <c r="N88" s="195">
        <v>1</v>
      </c>
      <c r="O88" s="195">
        <v>0</v>
      </c>
      <c r="P88" s="144">
        <v>1</v>
      </c>
      <c r="Q88" s="195">
        <v>0</v>
      </c>
      <c r="R88" s="195">
        <v>1</v>
      </c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45"/>
      <c r="AL88" s="145"/>
      <c r="AM88" s="145"/>
      <c r="AN88" s="145"/>
      <c r="AO88" s="145"/>
    </row>
    <row r="89" spans="1:41" s="152" customFormat="1" x14ac:dyDescent="0.25">
      <c r="A89" s="195">
        <v>1.31</v>
      </c>
      <c r="B89" s="195" t="s">
        <v>48</v>
      </c>
      <c r="C89" s="193" t="s">
        <v>41</v>
      </c>
      <c r="D89" s="195">
        <v>2070</v>
      </c>
      <c r="E89" s="195" t="s">
        <v>962</v>
      </c>
      <c r="F89" s="195"/>
      <c r="G89" s="193" t="s">
        <v>1639</v>
      </c>
      <c r="H89" s="195" t="s">
        <v>1589</v>
      </c>
      <c r="I89" s="195" t="s">
        <v>1383</v>
      </c>
      <c r="J89" s="195"/>
      <c r="K89" s="195" t="s">
        <v>1590</v>
      </c>
      <c r="L89" s="195">
        <v>1</v>
      </c>
      <c r="M89" s="195">
        <v>0</v>
      </c>
      <c r="N89" s="195">
        <v>1</v>
      </c>
      <c r="O89" s="195">
        <v>1</v>
      </c>
      <c r="P89" s="144">
        <v>1</v>
      </c>
      <c r="Q89" s="195">
        <v>0</v>
      </c>
      <c r="R89" s="195">
        <v>0</v>
      </c>
      <c r="S89" s="195">
        <v>0</v>
      </c>
      <c r="T89" s="195">
        <v>0</v>
      </c>
      <c r="U89" s="195">
        <v>0</v>
      </c>
      <c r="V89" s="195">
        <v>1</v>
      </c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45"/>
      <c r="AL89" s="145"/>
      <c r="AM89" s="145"/>
      <c r="AN89" s="145"/>
      <c r="AO89" s="145"/>
    </row>
    <row r="90" spans="1:41" s="240" customFormat="1" x14ac:dyDescent="0.25">
      <c r="A90" s="195">
        <v>1.1100000000000001</v>
      </c>
      <c r="B90" s="195" t="s">
        <v>40</v>
      </c>
      <c r="C90" s="193" t="s">
        <v>41</v>
      </c>
      <c r="D90" s="195">
        <v>2068</v>
      </c>
      <c r="E90" s="195" t="s">
        <v>1635</v>
      </c>
      <c r="F90" s="195"/>
      <c r="G90" s="193" t="s">
        <v>1636</v>
      </c>
      <c r="H90" s="195" t="s">
        <v>1589</v>
      </c>
      <c r="I90" s="195" t="s">
        <v>1383</v>
      </c>
      <c r="J90" s="195"/>
      <c r="K90" s="195" t="s">
        <v>1590</v>
      </c>
      <c r="L90" s="195">
        <v>1</v>
      </c>
      <c r="M90" s="195">
        <v>0</v>
      </c>
      <c r="N90" s="195">
        <v>1</v>
      </c>
      <c r="O90" s="195">
        <v>1</v>
      </c>
      <c r="P90" s="144">
        <v>1</v>
      </c>
      <c r="Q90" s="195">
        <v>0</v>
      </c>
      <c r="R90" s="195">
        <v>0</v>
      </c>
      <c r="S90" s="195">
        <v>0</v>
      </c>
      <c r="T90" s="195">
        <v>0</v>
      </c>
      <c r="U90" s="195">
        <v>1</v>
      </c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45"/>
      <c r="AL90" s="145"/>
      <c r="AM90" s="145"/>
      <c r="AN90" s="145"/>
      <c r="AO90" s="145"/>
    </row>
    <row r="91" spans="1:41" s="240" customFormat="1" x14ac:dyDescent="0.25">
      <c r="A91" s="195">
        <v>3.11</v>
      </c>
      <c r="B91" s="195" t="s">
        <v>1378</v>
      </c>
      <c r="C91" s="193" t="s">
        <v>41</v>
      </c>
      <c r="D91" s="195">
        <v>1821</v>
      </c>
      <c r="E91" s="195" t="s">
        <v>2095</v>
      </c>
      <c r="F91" s="195"/>
      <c r="G91" s="193" t="s">
        <v>2096</v>
      </c>
      <c r="H91" s="195" t="s">
        <v>1388</v>
      </c>
      <c r="I91" s="195" t="s">
        <v>1383</v>
      </c>
      <c r="J91" s="195" t="s">
        <v>1384</v>
      </c>
      <c r="K91" s="195" t="s">
        <v>1385</v>
      </c>
      <c r="L91" s="195">
        <v>1</v>
      </c>
      <c r="M91" s="195">
        <v>0</v>
      </c>
      <c r="N91" s="195">
        <v>1</v>
      </c>
      <c r="O91" s="195">
        <v>0</v>
      </c>
      <c r="P91" s="144">
        <v>1</v>
      </c>
      <c r="Q91" s="195">
        <v>0</v>
      </c>
      <c r="R91" s="195">
        <v>1</v>
      </c>
      <c r="S91" s="195">
        <v>0</v>
      </c>
      <c r="T91" s="195">
        <v>0</v>
      </c>
      <c r="U91" s="195">
        <v>0</v>
      </c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45"/>
      <c r="AL91" s="145"/>
      <c r="AM91" s="145"/>
      <c r="AN91" s="145"/>
      <c r="AO91" s="145"/>
    </row>
    <row r="92" spans="1:41" s="152" customFormat="1" x14ac:dyDescent="0.25">
      <c r="A92" s="195">
        <v>1.1100000000000001</v>
      </c>
      <c r="B92" s="195" t="s">
        <v>40</v>
      </c>
      <c r="C92" s="193" t="s">
        <v>41</v>
      </c>
      <c r="D92" s="195">
        <v>1990</v>
      </c>
      <c r="E92" s="195" t="s">
        <v>1531</v>
      </c>
      <c r="F92" s="195"/>
      <c r="G92" s="193" t="s">
        <v>1532</v>
      </c>
      <c r="H92" s="195" t="s">
        <v>1509</v>
      </c>
      <c r="I92" s="195" t="s">
        <v>1383</v>
      </c>
      <c r="J92" s="195"/>
      <c r="K92" s="195" t="s">
        <v>1533</v>
      </c>
      <c r="L92" s="195">
        <v>0</v>
      </c>
      <c r="M92" s="195">
        <v>1</v>
      </c>
      <c r="N92" s="195">
        <v>-1</v>
      </c>
      <c r="O92" s="195">
        <v>0</v>
      </c>
      <c r="P92" s="144">
        <v>-1</v>
      </c>
      <c r="Q92" s="195">
        <v>0</v>
      </c>
      <c r="R92" s="195">
        <v>0</v>
      </c>
      <c r="S92" s="195">
        <v>-1</v>
      </c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45"/>
      <c r="AL92" s="145"/>
      <c r="AM92" s="145"/>
      <c r="AN92" s="145"/>
      <c r="AO92" s="145"/>
    </row>
    <row r="93" spans="1:41" s="152" customFormat="1" x14ac:dyDescent="0.25">
      <c r="A93" s="195">
        <v>1.1100000000000001</v>
      </c>
      <c r="B93" s="195" t="s">
        <v>40</v>
      </c>
      <c r="C93" s="193" t="s">
        <v>41</v>
      </c>
      <c r="D93" s="195" t="s">
        <v>1830</v>
      </c>
      <c r="E93" s="195" t="s">
        <v>1831</v>
      </c>
      <c r="F93" s="195"/>
      <c r="G93" s="193" t="s">
        <v>1832</v>
      </c>
      <c r="H93" s="195" t="s">
        <v>1822</v>
      </c>
      <c r="I93" s="195" t="s">
        <v>1383</v>
      </c>
      <c r="J93" s="195"/>
      <c r="K93" s="195" t="s">
        <v>1533</v>
      </c>
      <c r="L93" s="195">
        <v>1</v>
      </c>
      <c r="M93" s="195">
        <v>0</v>
      </c>
      <c r="N93" s="195">
        <v>1</v>
      </c>
      <c r="O93" s="195">
        <v>0</v>
      </c>
      <c r="P93" s="144">
        <v>1</v>
      </c>
      <c r="Q93" s="195">
        <v>1</v>
      </c>
      <c r="R93" s="195">
        <v>0</v>
      </c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45"/>
      <c r="AL93" s="145"/>
      <c r="AM93" s="145"/>
      <c r="AN93" s="145"/>
      <c r="AO93" s="145"/>
    </row>
    <row r="94" spans="1:41" s="152" customFormat="1" x14ac:dyDescent="0.25">
      <c r="A94" s="195">
        <v>1.1100000000000001</v>
      </c>
      <c r="B94" s="195" t="s">
        <v>40</v>
      </c>
      <c r="C94" s="193" t="s">
        <v>41</v>
      </c>
      <c r="D94" s="195">
        <v>3058</v>
      </c>
      <c r="E94" s="195" t="s">
        <v>2742</v>
      </c>
      <c r="F94" s="195"/>
      <c r="G94" s="193" t="s">
        <v>2743</v>
      </c>
      <c r="H94" s="195" t="s">
        <v>1822</v>
      </c>
      <c r="I94" s="195" t="s">
        <v>1383</v>
      </c>
      <c r="J94" s="195"/>
      <c r="K94" s="195" t="s">
        <v>1533</v>
      </c>
      <c r="L94" s="195">
        <v>2</v>
      </c>
      <c r="M94" s="195"/>
      <c r="N94" s="195">
        <v>2</v>
      </c>
      <c r="O94" s="195"/>
      <c r="P94" s="144">
        <v>2</v>
      </c>
      <c r="Q94" s="195"/>
      <c r="R94" s="195"/>
      <c r="S94" s="195"/>
      <c r="T94" s="195"/>
      <c r="U94" s="195">
        <v>2</v>
      </c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45"/>
      <c r="AL94" s="145"/>
      <c r="AM94" s="145"/>
      <c r="AN94" s="145"/>
      <c r="AO94" s="145"/>
    </row>
    <row r="95" spans="1:41" s="152" customFormat="1" x14ac:dyDescent="0.25">
      <c r="A95" s="195">
        <v>4.1100000000000003</v>
      </c>
      <c r="B95" s="195" t="s">
        <v>40</v>
      </c>
      <c r="C95" s="193" t="s">
        <v>41</v>
      </c>
      <c r="D95" s="195" t="s">
        <v>1996</v>
      </c>
      <c r="E95" s="195" t="s">
        <v>1997</v>
      </c>
      <c r="F95" s="195" t="s">
        <v>42</v>
      </c>
      <c r="G95" s="193" t="s">
        <v>1998</v>
      </c>
      <c r="H95" s="195" t="s">
        <v>1956</v>
      </c>
      <c r="I95" s="195" t="s">
        <v>1383</v>
      </c>
      <c r="J95" s="195"/>
      <c r="K95" s="195" t="s">
        <v>1533</v>
      </c>
      <c r="L95" s="195">
        <v>2</v>
      </c>
      <c r="M95" s="195">
        <v>0</v>
      </c>
      <c r="N95" s="195">
        <v>2</v>
      </c>
      <c r="O95" s="195">
        <v>0</v>
      </c>
      <c r="P95" s="144">
        <v>2</v>
      </c>
      <c r="Q95" s="195">
        <v>0</v>
      </c>
      <c r="R95" s="195">
        <v>0</v>
      </c>
      <c r="S95" s="195">
        <v>2</v>
      </c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45"/>
      <c r="AL95" s="145"/>
      <c r="AM95" s="145"/>
      <c r="AN95" s="145"/>
      <c r="AO95" s="145"/>
    </row>
    <row r="96" spans="1:41" s="152" customFormat="1" x14ac:dyDescent="0.25">
      <c r="A96" s="195">
        <v>3.11</v>
      </c>
      <c r="B96" s="195" t="s">
        <v>1378</v>
      </c>
      <c r="C96" s="193" t="s">
        <v>41</v>
      </c>
      <c r="D96" s="195" t="s">
        <v>1773</v>
      </c>
      <c r="E96" s="195" t="s">
        <v>1774</v>
      </c>
      <c r="F96" s="195"/>
      <c r="G96" s="193" t="s">
        <v>1775</v>
      </c>
      <c r="H96" s="195" t="s">
        <v>1728</v>
      </c>
      <c r="I96" s="195" t="s">
        <v>1383</v>
      </c>
      <c r="J96" s="195" t="s">
        <v>1384</v>
      </c>
      <c r="K96" s="195" t="s">
        <v>1385</v>
      </c>
      <c r="L96" s="195">
        <v>1</v>
      </c>
      <c r="M96" s="195">
        <v>0</v>
      </c>
      <c r="N96" s="195">
        <v>1</v>
      </c>
      <c r="O96" s="195">
        <v>0</v>
      </c>
      <c r="P96" s="144">
        <v>1</v>
      </c>
      <c r="Q96" s="195">
        <v>0</v>
      </c>
      <c r="R96" s="195">
        <v>0</v>
      </c>
      <c r="S96" s="195">
        <v>1</v>
      </c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45"/>
      <c r="AL96" s="145"/>
      <c r="AM96" s="145"/>
      <c r="AN96" s="145"/>
      <c r="AO96" s="145"/>
    </row>
    <row r="97" spans="1:41" s="152" customFormat="1" x14ac:dyDescent="0.25">
      <c r="A97" s="195">
        <v>3.31</v>
      </c>
      <c r="B97" s="195" t="s">
        <v>1916</v>
      </c>
      <c r="C97" s="193" t="s">
        <v>41</v>
      </c>
      <c r="D97" s="195">
        <v>3085</v>
      </c>
      <c r="E97" s="195" t="s">
        <v>2271</v>
      </c>
      <c r="F97" s="195"/>
      <c r="G97" s="193" t="s">
        <v>2272</v>
      </c>
      <c r="H97" s="195" t="s">
        <v>1728</v>
      </c>
      <c r="I97" s="195" t="s">
        <v>1383</v>
      </c>
      <c r="J97" s="195" t="s">
        <v>1384</v>
      </c>
      <c r="K97" s="195" t="s">
        <v>1385</v>
      </c>
      <c r="L97" s="195">
        <v>1</v>
      </c>
      <c r="M97" s="195">
        <v>0</v>
      </c>
      <c r="N97" s="195">
        <v>1</v>
      </c>
      <c r="O97" s="195">
        <v>1</v>
      </c>
      <c r="P97" s="144">
        <v>1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1</v>
      </c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45"/>
      <c r="AL97" s="145"/>
      <c r="AM97" s="145"/>
      <c r="AN97" s="145"/>
      <c r="AO97" s="145"/>
    </row>
    <row r="98" spans="1:41" s="152" customFormat="1" x14ac:dyDescent="0.25">
      <c r="A98" s="195">
        <v>1.1100000000000001</v>
      </c>
      <c r="B98" s="195" t="s">
        <v>40</v>
      </c>
      <c r="C98" s="193" t="s">
        <v>41</v>
      </c>
      <c r="D98" s="195">
        <v>2066</v>
      </c>
      <c r="E98" s="195" t="s">
        <v>52</v>
      </c>
      <c r="F98" s="195"/>
      <c r="G98" s="193" t="s">
        <v>1572</v>
      </c>
      <c r="H98" s="195" t="s">
        <v>1509</v>
      </c>
      <c r="I98" s="195" t="s">
        <v>1383</v>
      </c>
      <c r="J98" s="195"/>
      <c r="K98" s="195" t="s">
        <v>1510</v>
      </c>
      <c r="L98" s="195">
        <v>1</v>
      </c>
      <c r="M98" s="195">
        <v>0</v>
      </c>
      <c r="N98" s="195">
        <v>1</v>
      </c>
      <c r="O98" s="195">
        <v>1</v>
      </c>
      <c r="P98" s="144">
        <v>1</v>
      </c>
      <c r="Q98" s="195">
        <v>0</v>
      </c>
      <c r="R98" s="195">
        <v>0</v>
      </c>
      <c r="S98" s="195">
        <v>0</v>
      </c>
      <c r="T98" s="195">
        <v>0</v>
      </c>
      <c r="U98" s="195">
        <v>1</v>
      </c>
      <c r="V98" s="195">
        <v>0</v>
      </c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45"/>
      <c r="AL98" s="145"/>
      <c r="AM98" s="145"/>
      <c r="AN98" s="145"/>
      <c r="AO98" s="145"/>
    </row>
    <row r="99" spans="1:41" s="152" customFormat="1" x14ac:dyDescent="0.25">
      <c r="A99" s="195">
        <v>1.1100000000000001</v>
      </c>
      <c r="B99" s="195" t="s">
        <v>40</v>
      </c>
      <c r="C99" s="193" t="s">
        <v>41</v>
      </c>
      <c r="D99" s="195" t="s">
        <v>1653</v>
      </c>
      <c r="E99" s="195" t="s">
        <v>1654</v>
      </c>
      <c r="F99" s="195"/>
      <c r="G99" s="193" t="s">
        <v>1655</v>
      </c>
      <c r="H99" s="195" t="s">
        <v>1644</v>
      </c>
      <c r="I99" s="195" t="s">
        <v>1383</v>
      </c>
      <c r="J99" s="195"/>
      <c r="K99" s="195" t="s">
        <v>1645</v>
      </c>
      <c r="L99" s="195">
        <v>2</v>
      </c>
      <c r="M99" s="195">
        <v>0</v>
      </c>
      <c r="N99" s="195">
        <v>2</v>
      </c>
      <c r="O99" s="195">
        <v>2</v>
      </c>
      <c r="P99" s="144">
        <v>2</v>
      </c>
      <c r="Q99" s="195">
        <v>0</v>
      </c>
      <c r="R99" s="195">
        <v>0</v>
      </c>
      <c r="S99" s="195">
        <v>0</v>
      </c>
      <c r="T99" s="195">
        <v>0</v>
      </c>
      <c r="U99" s="195">
        <v>2</v>
      </c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45"/>
      <c r="AL99" s="145"/>
      <c r="AM99" s="145"/>
      <c r="AN99" s="145"/>
      <c r="AO99" s="145"/>
    </row>
    <row r="100" spans="1:41" s="152" customFormat="1" x14ac:dyDescent="0.25">
      <c r="A100" s="195">
        <v>4.1100000000000003</v>
      </c>
      <c r="B100" s="195" t="s">
        <v>40</v>
      </c>
      <c r="C100" s="193" t="s">
        <v>41</v>
      </c>
      <c r="D100" s="195">
        <v>1872</v>
      </c>
      <c r="E100" s="195" t="s">
        <v>1977</v>
      </c>
      <c r="F100" s="195"/>
      <c r="G100" s="193" t="s">
        <v>1978</v>
      </c>
      <c r="H100" s="195" t="s">
        <v>1956</v>
      </c>
      <c r="I100" s="195" t="s">
        <v>1383</v>
      </c>
      <c r="J100" s="195"/>
      <c r="K100" s="195" t="s">
        <v>1533</v>
      </c>
      <c r="L100" s="195">
        <v>1</v>
      </c>
      <c r="M100" s="195">
        <v>0</v>
      </c>
      <c r="N100" s="195">
        <v>1</v>
      </c>
      <c r="O100" s="195">
        <v>0</v>
      </c>
      <c r="P100" s="144">
        <v>1</v>
      </c>
      <c r="Q100" s="195">
        <v>0</v>
      </c>
      <c r="R100" s="195">
        <v>0</v>
      </c>
      <c r="S100" s="195">
        <v>0</v>
      </c>
      <c r="T100" s="195">
        <v>1</v>
      </c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45"/>
      <c r="AL100" s="145"/>
      <c r="AM100" s="145"/>
      <c r="AN100" s="145"/>
      <c r="AO100" s="145"/>
    </row>
    <row r="101" spans="1:41" s="152" customFormat="1" x14ac:dyDescent="0.25">
      <c r="A101" s="195">
        <v>1.1100000000000001</v>
      </c>
      <c r="B101" s="195" t="s">
        <v>40</v>
      </c>
      <c r="C101" s="193" t="s">
        <v>41</v>
      </c>
      <c r="D101" s="195">
        <v>1897</v>
      </c>
      <c r="E101" s="195" t="s">
        <v>1570</v>
      </c>
      <c r="F101" s="195"/>
      <c r="G101" s="193" t="s">
        <v>1571</v>
      </c>
      <c r="H101" s="195" t="s">
        <v>1509</v>
      </c>
      <c r="I101" s="195" t="s">
        <v>1383</v>
      </c>
      <c r="J101" s="195"/>
      <c r="K101" s="195" t="s">
        <v>1510</v>
      </c>
      <c r="L101" s="195">
        <v>1</v>
      </c>
      <c r="M101" s="195">
        <v>0</v>
      </c>
      <c r="N101" s="195">
        <v>1</v>
      </c>
      <c r="O101" s="195">
        <v>1</v>
      </c>
      <c r="P101" s="144">
        <v>1</v>
      </c>
      <c r="Q101" s="195">
        <v>0</v>
      </c>
      <c r="R101" s="195">
        <v>0</v>
      </c>
      <c r="S101" s="195">
        <v>0</v>
      </c>
      <c r="T101" s="195">
        <v>0</v>
      </c>
      <c r="U101" s="195">
        <v>1</v>
      </c>
      <c r="V101" s="195">
        <v>0</v>
      </c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45"/>
      <c r="AL101" s="145"/>
      <c r="AM101" s="145"/>
      <c r="AN101" s="145"/>
      <c r="AO101" s="145"/>
    </row>
    <row r="102" spans="1:41" s="152" customFormat="1" x14ac:dyDescent="0.25">
      <c r="A102" s="195">
        <v>3.11</v>
      </c>
      <c r="B102" s="195" t="s">
        <v>1378</v>
      </c>
      <c r="C102" s="193" t="s">
        <v>41</v>
      </c>
      <c r="D102" s="195" t="s">
        <v>1796</v>
      </c>
      <c r="E102" s="195" t="s">
        <v>1797</v>
      </c>
      <c r="F102" s="195"/>
      <c r="G102" s="193" t="s">
        <v>1798</v>
      </c>
      <c r="H102" s="195" t="s">
        <v>1728</v>
      </c>
      <c r="I102" s="195" t="s">
        <v>1383</v>
      </c>
      <c r="J102" s="195" t="s">
        <v>1384</v>
      </c>
      <c r="K102" s="195" t="s">
        <v>1385</v>
      </c>
      <c r="L102" s="195">
        <v>2</v>
      </c>
      <c r="M102" s="195">
        <v>0</v>
      </c>
      <c r="N102" s="195">
        <v>2</v>
      </c>
      <c r="O102" s="195">
        <v>0</v>
      </c>
      <c r="P102" s="144">
        <v>2</v>
      </c>
      <c r="Q102" s="195">
        <v>0</v>
      </c>
      <c r="R102" s="195">
        <v>2</v>
      </c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45"/>
      <c r="AL102" s="145"/>
      <c r="AM102" s="145"/>
      <c r="AN102" s="145"/>
      <c r="AO102" s="145"/>
    </row>
    <row r="103" spans="1:41" s="152" customFormat="1" x14ac:dyDescent="0.25">
      <c r="A103" s="195">
        <v>3.12</v>
      </c>
      <c r="B103" s="195" t="s">
        <v>1378</v>
      </c>
      <c r="C103" s="193" t="s">
        <v>41</v>
      </c>
      <c r="D103" s="195" t="s">
        <v>2043</v>
      </c>
      <c r="E103" s="195" t="s">
        <v>2044</v>
      </c>
      <c r="F103" s="195"/>
      <c r="G103" s="193" t="s">
        <v>2045</v>
      </c>
      <c r="H103" s="195" t="s">
        <v>1728</v>
      </c>
      <c r="I103" s="195" t="s">
        <v>1383</v>
      </c>
      <c r="J103" s="195" t="s">
        <v>1384</v>
      </c>
      <c r="K103" s="195" t="s">
        <v>1385</v>
      </c>
      <c r="L103" s="195">
        <v>8</v>
      </c>
      <c r="M103" s="195">
        <v>0</v>
      </c>
      <c r="N103" s="195">
        <v>8</v>
      </c>
      <c r="O103" s="195">
        <v>0</v>
      </c>
      <c r="P103" s="144">
        <v>8</v>
      </c>
      <c r="Q103" s="195">
        <v>0</v>
      </c>
      <c r="R103" s="195">
        <v>1</v>
      </c>
      <c r="S103" s="195">
        <v>1</v>
      </c>
      <c r="T103" s="195">
        <v>1</v>
      </c>
      <c r="U103" s="195">
        <v>5</v>
      </c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45"/>
      <c r="AL103" s="145"/>
      <c r="AM103" s="145"/>
      <c r="AN103" s="145"/>
      <c r="AO103" s="145"/>
    </row>
    <row r="104" spans="1:41" s="152" customFormat="1" x14ac:dyDescent="0.25">
      <c r="A104" s="195">
        <v>1.1100000000000001</v>
      </c>
      <c r="B104" s="195" t="s">
        <v>40</v>
      </c>
      <c r="C104" s="193" t="s">
        <v>41</v>
      </c>
      <c r="D104" s="195">
        <v>1997</v>
      </c>
      <c r="E104" s="195" t="s">
        <v>1658</v>
      </c>
      <c r="F104" s="195"/>
      <c r="G104" s="193" t="s">
        <v>1659</v>
      </c>
      <c r="H104" s="195" t="s">
        <v>1644</v>
      </c>
      <c r="I104" s="195" t="s">
        <v>1383</v>
      </c>
      <c r="J104" s="195"/>
      <c r="K104" s="195" t="s">
        <v>1645</v>
      </c>
      <c r="L104" s="195">
        <v>2</v>
      </c>
      <c r="M104" s="195">
        <v>1</v>
      </c>
      <c r="N104" s="195">
        <v>1</v>
      </c>
      <c r="O104" s="195">
        <v>0</v>
      </c>
      <c r="P104" s="144">
        <v>1</v>
      </c>
      <c r="Q104" s="195">
        <v>0</v>
      </c>
      <c r="R104" s="195">
        <v>0</v>
      </c>
      <c r="S104" s="195">
        <v>0</v>
      </c>
      <c r="T104" s="195">
        <v>1</v>
      </c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45"/>
      <c r="AL104" s="145"/>
      <c r="AM104" s="145"/>
      <c r="AN104" s="145"/>
      <c r="AO104" s="145"/>
    </row>
    <row r="105" spans="1:41" s="240" customFormat="1" x14ac:dyDescent="0.25">
      <c r="A105" s="195">
        <v>1.31</v>
      </c>
      <c r="B105" s="195" t="s">
        <v>48</v>
      </c>
      <c r="C105" s="193" t="s">
        <v>41</v>
      </c>
      <c r="D105" s="195">
        <v>1505</v>
      </c>
      <c r="E105" s="195" t="s">
        <v>2158</v>
      </c>
      <c r="F105" s="195"/>
      <c r="G105" s="193" t="s">
        <v>2159</v>
      </c>
      <c r="H105" s="195" t="s">
        <v>1873</v>
      </c>
      <c r="I105" s="195" t="s">
        <v>1383</v>
      </c>
      <c r="J105" s="195"/>
      <c r="K105" s="195" t="s">
        <v>1431</v>
      </c>
      <c r="L105" s="195">
        <v>4</v>
      </c>
      <c r="M105" s="195">
        <v>0</v>
      </c>
      <c r="N105" s="195">
        <v>4</v>
      </c>
      <c r="O105" s="195">
        <v>4</v>
      </c>
      <c r="P105" s="144">
        <v>4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4</v>
      </c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45"/>
      <c r="AL105" s="145"/>
      <c r="AM105" s="145"/>
      <c r="AN105" s="145"/>
      <c r="AO105" s="145"/>
    </row>
    <row r="106" spans="1:41" s="152" customFormat="1" x14ac:dyDescent="0.25">
      <c r="A106" s="195">
        <v>1.1100000000000001</v>
      </c>
      <c r="B106" s="195" t="s">
        <v>40</v>
      </c>
      <c r="C106" s="193" t="s">
        <v>41</v>
      </c>
      <c r="D106" s="195">
        <v>2028</v>
      </c>
      <c r="E106" s="195" t="s">
        <v>1952</v>
      </c>
      <c r="F106" s="195"/>
      <c r="G106" s="193" t="s">
        <v>1953</v>
      </c>
      <c r="H106" s="195" t="s">
        <v>1945</v>
      </c>
      <c r="I106" s="195" t="s">
        <v>1383</v>
      </c>
      <c r="J106" s="195"/>
      <c r="K106" s="195" t="s">
        <v>1398</v>
      </c>
      <c r="L106" s="195">
        <v>1</v>
      </c>
      <c r="M106" s="195">
        <v>0</v>
      </c>
      <c r="N106" s="195">
        <v>1</v>
      </c>
      <c r="O106" s="195">
        <v>0</v>
      </c>
      <c r="P106" s="144">
        <v>1</v>
      </c>
      <c r="Q106" s="195">
        <v>0</v>
      </c>
      <c r="R106" s="195">
        <v>0</v>
      </c>
      <c r="S106" s="195">
        <v>0</v>
      </c>
      <c r="T106" s="195">
        <v>0</v>
      </c>
      <c r="U106" s="195">
        <v>1</v>
      </c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45"/>
      <c r="AL106" s="145"/>
      <c r="AM106" s="145"/>
      <c r="AN106" s="145"/>
      <c r="AO106" s="145"/>
    </row>
    <row r="107" spans="1:41" s="152" customFormat="1" x14ac:dyDescent="0.25">
      <c r="A107" s="195">
        <v>4.3099999999999996</v>
      </c>
      <c r="B107" s="195" t="s">
        <v>48</v>
      </c>
      <c r="C107" s="193" t="s">
        <v>41</v>
      </c>
      <c r="D107" s="195">
        <v>3124</v>
      </c>
      <c r="E107" s="195" t="s">
        <v>2259</v>
      </c>
      <c r="F107" s="195"/>
      <c r="G107" s="193" t="s">
        <v>2260</v>
      </c>
      <c r="H107" s="195" t="s">
        <v>1956</v>
      </c>
      <c r="I107" s="195" t="s">
        <v>1383</v>
      </c>
      <c r="J107" s="195"/>
      <c r="K107" s="195" t="s">
        <v>1533</v>
      </c>
      <c r="L107" s="195">
        <v>4</v>
      </c>
      <c r="M107" s="195">
        <v>0</v>
      </c>
      <c r="N107" s="195">
        <v>4</v>
      </c>
      <c r="O107" s="195">
        <v>4</v>
      </c>
      <c r="P107" s="144">
        <v>4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4</v>
      </c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45"/>
      <c r="AL107" s="145"/>
      <c r="AM107" s="145"/>
      <c r="AN107" s="145"/>
      <c r="AO107" s="145"/>
    </row>
    <row r="108" spans="1:41" s="152" customFormat="1" x14ac:dyDescent="0.25">
      <c r="A108" s="195">
        <v>3.11</v>
      </c>
      <c r="B108" s="195" t="s">
        <v>1378</v>
      </c>
      <c r="C108" s="193" t="s">
        <v>41</v>
      </c>
      <c r="D108" s="195">
        <v>3091</v>
      </c>
      <c r="E108" s="195" t="s">
        <v>2269</v>
      </c>
      <c r="F108" s="195"/>
      <c r="G108" s="193" t="s">
        <v>2744</v>
      </c>
      <c r="H108" s="195" t="s">
        <v>1728</v>
      </c>
      <c r="I108" s="195" t="s">
        <v>1383</v>
      </c>
      <c r="J108" s="195" t="s">
        <v>1384</v>
      </c>
      <c r="K108" s="195" t="s">
        <v>1385</v>
      </c>
      <c r="L108" s="195">
        <v>1</v>
      </c>
      <c r="M108" s="195"/>
      <c r="N108" s="195">
        <v>1</v>
      </c>
      <c r="O108" s="195"/>
      <c r="P108" s="144">
        <v>1</v>
      </c>
      <c r="Q108" s="195"/>
      <c r="R108" s="195"/>
      <c r="S108" s="195"/>
      <c r="T108" s="195"/>
      <c r="U108" s="195">
        <v>1</v>
      </c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45"/>
      <c r="AL108" s="145"/>
      <c r="AM108" s="145"/>
      <c r="AN108" s="145"/>
      <c r="AO108" s="145"/>
    </row>
    <row r="109" spans="1:41" s="152" customFormat="1" x14ac:dyDescent="0.25">
      <c r="A109" s="195">
        <v>3.31</v>
      </c>
      <c r="B109" s="195" t="s">
        <v>1916</v>
      </c>
      <c r="C109" s="193" t="s">
        <v>41</v>
      </c>
      <c r="D109" s="195">
        <v>3122</v>
      </c>
      <c r="E109" s="195" t="s">
        <v>2701</v>
      </c>
      <c r="F109" s="195"/>
      <c r="G109" s="193" t="s">
        <v>2702</v>
      </c>
      <c r="H109" s="195" t="s">
        <v>1689</v>
      </c>
      <c r="I109" s="195" t="s">
        <v>1383</v>
      </c>
      <c r="J109" s="195" t="s">
        <v>1384</v>
      </c>
      <c r="K109" s="195" t="s">
        <v>1398</v>
      </c>
      <c r="L109" s="195">
        <v>2</v>
      </c>
      <c r="M109" s="195">
        <v>0</v>
      </c>
      <c r="N109" s="195">
        <v>2</v>
      </c>
      <c r="O109" s="195">
        <v>2</v>
      </c>
      <c r="P109" s="144">
        <v>2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2</v>
      </c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45"/>
      <c r="AL109" s="145"/>
      <c r="AM109" s="145"/>
      <c r="AN109" s="145"/>
      <c r="AO109" s="145"/>
    </row>
    <row r="110" spans="1:41" s="152" customFormat="1" x14ac:dyDescent="0.25">
      <c r="A110" s="195">
        <v>1.1100000000000001</v>
      </c>
      <c r="B110" s="195" t="s">
        <v>40</v>
      </c>
      <c r="C110" s="193" t="s">
        <v>41</v>
      </c>
      <c r="D110" s="195">
        <v>1886</v>
      </c>
      <c r="E110" s="195" t="s">
        <v>1432</v>
      </c>
      <c r="F110" s="195"/>
      <c r="G110" s="193" t="s">
        <v>1433</v>
      </c>
      <c r="H110" s="195" t="s">
        <v>1430</v>
      </c>
      <c r="I110" s="195" t="s">
        <v>1383</v>
      </c>
      <c r="J110" s="195"/>
      <c r="K110" s="195" t="s">
        <v>1431</v>
      </c>
      <c r="L110" s="195">
        <v>1</v>
      </c>
      <c r="M110" s="195">
        <v>0</v>
      </c>
      <c r="N110" s="195">
        <v>1</v>
      </c>
      <c r="O110" s="195">
        <v>0</v>
      </c>
      <c r="P110" s="144">
        <v>1</v>
      </c>
      <c r="Q110" s="195">
        <v>0</v>
      </c>
      <c r="R110" s="195">
        <v>0</v>
      </c>
      <c r="S110" s="195">
        <v>1</v>
      </c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45"/>
      <c r="AL110" s="145"/>
      <c r="AM110" s="145"/>
      <c r="AN110" s="145"/>
      <c r="AO110" s="145"/>
    </row>
    <row r="111" spans="1:41" s="152" customFormat="1" x14ac:dyDescent="0.25">
      <c r="A111" s="195">
        <v>1.1200000000000001</v>
      </c>
      <c r="B111" s="195" t="s">
        <v>40</v>
      </c>
      <c r="C111" s="193" t="s">
        <v>41</v>
      </c>
      <c r="D111" s="195">
        <v>1888</v>
      </c>
      <c r="E111" s="195" t="s">
        <v>1445</v>
      </c>
      <c r="F111" s="195" t="s">
        <v>42</v>
      </c>
      <c r="G111" s="193" t="s">
        <v>1446</v>
      </c>
      <c r="H111" s="195" t="s">
        <v>1430</v>
      </c>
      <c r="I111" s="195" t="s">
        <v>1383</v>
      </c>
      <c r="J111" s="195"/>
      <c r="K111" s="195" t="s">
        <v>1431</v>
      </c>
      <c r="L111" s="195">
        <v>6</v>
      </c>
      <c r="M111" s="195">
        <v>0</v>
      </c>
      <c r="N111" s="195">
        <v>6</v>
      </c>
      <c r="O111" s="195">
        <v>0</v>
      </c>
      <c r="P111" s="144">
        <v>6</v>
      </c>
      <c r="Q111" s="195">
        <v>0</v>
      </c>
      <c r="R111" s="195">
        <v>0</v>
      </c>
      <c r="S111" s="195">
        <v>0</v>
      </c>
      <c r="T111" s="195">
        <v>6</v>
      </c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45"/>
      <c r="AL111" s="145"/>
      <c r="AM111" s="145"/>
      <c r="AN111" s="145"/>
      <c r="AO111" s="145"/>
    </row>
    <row r="112" spans="1:41" s="152" customFormat="1" x14ac:dyDescent="0.25">
      <c r="A112" s="195">
        <v>3.22</v>
      </c>
      <c r="B112" s="195" t="s">
        <v>1916</v>
      </c>
      <c r="C112" s="193" t="s">
        <v>41</v>
      </c>
      <c r="D112" s="195">
        <v>3006</v>
      </c>
      <c r="E112" s="195" t="s">
        <v>2127</v>
      </c>
      <c r="F112" s="195" t="s">
        <v>42</v>
      </c>
      <c r="G112" s="193" t="s">
        <v>2128</v>
      </c>
      <c r="H112" s="195" t="s">
        <v>1684</v>
      </c>
      <c r="I112" s="195" t="s">
        <v>1383</v>
      </c>
      <c r="J112" s="195" t="s">
        <v>1384</v>
      </c>
      <c r="K112" s="195" t="s">
        <v>1645</v>
      </c>
      <c r="L112" s="195">
        <v>45</v>
      </c>
      <c r="M112" s="195">
        <v>0</v>
      </c>
      <c r="N112" s="195">
        <v>45</v>
      </c>
      <c r="O112" s="195">
        <v>38</v>
      </c>
      <c r="P112" s="144">
        <v>45</v>
      </c>
      <c r="Q112" s="195">
        <v>0</v>
      </c>
      <c r="R112" s="195">
        <v>0</v>
      </c>
      <c r="S112" s="195">
        <v>0</v>
      </c>
      <c r="T112" s="195">
        <v>0</v>
      </c>
      <c r="U112" s="195">
        <v>7</v>
      </c>
      <c r="V112" s="195">
        <v>38</v>
      </c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45"/>
      <c r="AL112" s="145"/>
      <c r="AM112" s="145"/>
      <c r="AN112" s="145"/>
      <c r="AO112" s="145"/>
    </row>
    <row r="113" spans="1:41" s="152" customFormat="1" x14ac:dyDescent="0.25">
      <c r="A113" s="195">
        <v>1.1100000000000001</v>
      </c>
      <c r="B113" s="195" t="s">
        <v>40</v>
      </c>
      <c r="C113" s="193" t="s">
        <v>41</v>
      </c>
      <c r="D113" s="195">
        <v>1816</v>
      </c>
      <c r="E113" s="195" t="s">
        <v>1913</v>
      </c>
      <c r="F113" s="195"/>
      <c r="G113" s="193" t="s">
        <v>1914</v>
      </c>
      <c r="H113" s="195" t="s">
        <v>1915</v>
      </c>
      <c r="I113" s="195" t="s">
        <v>1383</v>
      </c>
      <c r="J113" s="195"/>
      <c r="K113" s="195" t="s">
        <v>1590</v>
      </c>
      <c r="L113" s="195">
        <v>2</v>
      </c>
      <c r="M113" s="195">
        <v>2</v>
      </c>
      <c r="N113" s="195">
        <v>0</v>
      </c>
      <c r="O113" s="195">
        <v>0</v>
      </c>
      <c r="P113" s="144">
        <v>0</v>
      </c>
      <c r="Q113" s="195">
        <v>0</v>
      </c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45"/>
      <c r="AL113" s="145"/>
      <c r="AM113" s="145"/>
      <c r="AN113" s="145"/>
      <c r="AO113" s="145"/>
    </row>
    <row r="114" spans="1:41" s="152" customFormat="1" x14ac:dyDescent="0.25">
      <c r="A114" s="195">
        <v>1.31</v>
      </c>
      <c r="B114" s="195" t="s">
        <v>48</v>
      </c>
      <c r="C114" s="193" t="s">
        <v>41</v>
      </c>
      <c r="D114" s="195">
        <v>1887</v>
      </c>
      <c r="E114" s="195" t="s">
        <v>1443</v>
      </c>
      <c r="F114" s="195"/>
      <c r="G114" s="193" t="s">
        <v>1444</v>
      </c>
      <c r="H114" s="195" t="s">
        <v>1430</v>
      </c>
      <c r="I114" s="195" t="s">
        <v>1383</v>
      </c>
      <c r="J114" s="195"/>
      <c r="K114" s="195" t="s">
        <v>1431</v>
      </c>
      <c r="L114" s="195">
        <v>1</v>
      </c>
      <c r="M114" s="195">
        <v>0</v>
      </c>
      <c r="N114" s="195">
        <v>1</v>
      </c>
      <c r="O114" s="195">
        <v>1</v>
      </c>
      <c r="P114" s="144">
        <v>1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1</v>
      </c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45"/>
      <c r="AL114" s="145"/>
      <c r="AM114" s="145"/>
      <c r="AN114" s="145"/>
      <c r="AO114" s="145"/>
    </row>
    <row r="115" spans="1:41" s="152" customFormat="1" x14ac:dyDescent="0.25">
      <c r="A115" s="195">
        <v>1.31</v>
      </c>
      <c r="B115" s="195" t="s">
        <v>48</v>
      </c>
      <c r="C115" s="193" t="s">
        <v>41</v>
      </c>
      <c r="D115" s="195">
        <v>3113</v>
      </c>
      <c r="E115" s="195" t="s">
        <v>2674</v>
      </c>
      <c r="F115" s="195"/>
      <c r="G115" s="193" t="s">
        <v>2675</v>
      </c>
      <c r="H115" s="195" t="s">
        <v>1506</v>
      </c>
      <c r="I115" s="195" t="s">
        <v>1383</v>
      </c>
      <c r="J115" s="195"/>
      <c r="K115" s="195" t="s">
        <v>1431</v>
      </c>
      <c r="L115" s="195">
        <v>1</v>
      </c>
      <c r="M115" s="195">
        <v>0</v>
      </c>
      <c r="N115" s="195">
        <v>1</v>
      </c>
      <c r="O115" s="195">
        <v>1</v>
      </c>
      <c r="P115" s="144">
        <v>1</v>
      </c>
      <c r="Q115" s="195">
        <v>0</v>
      </c>
      <c r="R115" s="195">
        <v>0</v>
      </c>
      <c r="S115" s="195">
        <v>0</v>
      </c>
      <c r="T115" s="195">
        <v>0</v>
      </c>
      <c r="U115" s="195">
        <v>0</v>
      </c>
      <c r="V115" s="195">
        <v>1</v>
      </c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45"/>
      <c r="AL115" s="145"/>
      <c r="AM115" s="145"/>
      <c r="AN115" s="145"/>
      <c r="AO115" s="145"/>
    </row>
    <row r="116" spans="1:41" s="240" customFormat="1" x14ac:dyDescent="0.25">
      <c r="A116" s="195">
        <v>1.31</v>
      </c>
      <c r="B116" s="195" t="s">
        <v>48</v>
      </c>
      <c r="C116" s="193" t="s">
        <v>41</v>
      </c>
      <c r="D116" s="195">
        <v>2041</v>
      </c>
      <c r="E116" s="195" t="s">
        <v>2056</v>
      </c>
      <c r="F116" s="195"/>
      <c r="G116" s="193" t="s">
        <v>2057</v>
      </c>
      <c r="H116" s="195" t="s">
        <v>1724</v>
      </c>
      <c r="I116" s="195" t="s">
        <v>1383</v>
      </c>
      <c r="J116" s="195"/>
      <c r="K116" s="195" t="s">
        <v>1533</v>
      </c>
      <c r="L116" s="195">
        <v>2</v>
      </c>
      <c r="M116" s="195">
        <v>0</v>
      </c>
      <c r="N116" s="195">
        <v>2</v>
      </c>
      <c r="O116" s="195">
        <v>2</v>
      </c>
      <c r="P116" s="144">
        <v>2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2</v>
      </c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45"/>
      <c r="AL116" s="145"/>
      <c r="AM116" s="145"/>
      <c r="AN116" s="145"/>
      <c r="AO116" s="145"/>
    </row>
    <row r="117" spans="1:41" s="152" customFormat="1" x14ac:dyDescent="0.25">
      <c r="A117" s="195">
        <v>1.1100000000000001</v>
      </c>
      <c r="B117" s="195" t="s">
        <v>40</v>
      </c>
      <c r="C117" s="193" t="s">
        <v>41</v>
      </c>
      <c r="D117" s="195">
        <v>1999</v>
      </c>
      <c r="E117" s="195" t="s">
        <v>1646</v>
      </c>
      <c r="F117" s="195"/>
      <c r="G117" s="193" t="s">
        <v>1647</v>
      </c>
      <c r="H117" s="195" t="s">
        <v>1644</v>
      </c>
      <c r="I117" s="195" t="s">
        <v>1383</v>
      </c>
      <c r="J117" s="195"/>
      <c r="K117" s="195" t="s">
        <v>1645</v>
      </c>
      <c r="L117" s="195">
        <v>1</v>
      </c>
      <c r="M117" s="195">
        <v>0</v>
      </c>
      <c r="N117" s="195">
        <v>1</v>
      </c>
      <c r="O117" s="195">
        <v>0</v>
      </c>
      <c r="P117" s="144">
        <v>1</v>
      </c>
      <c r="Q117" s="195">
        <v>0</v>
      </c>
      <c r="R117" s="195">
        <v>0</v>
      </c>
      <c r="S117" s="195">
        <v>1</v>
      </c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45"/>
      <c r="AL117" s="145"/>
      <c r="AM117" s="145"/>
      <c r="AN117" s="145"/>
      <c r="AO117" s="145"/>
    </row>
    <row r="118" spans="1:41" s="152" customFormat="1" x14ac:dyDescent="0.25">
      <c r="A118" s="195">
        <v>1.32</v>
      </c>
      <c r="B118" s="195" t="s">
        <v>48</v>
      </c>
      <c r="C118" s="193" t="s">
        <v>41</v>
      </c>
      <c r="D118" s="195">
        <v>2071</v>
      </c>
      <c r="E118" s="195" t="s">
        <v>1640</v>
      </c>
      <c r="F118" s="195"/>
      <c r="G118" s="193" t="s">
        <v>1641</v>
      </c>
      <c r="H118" s="195" t="s">
        <v>1589</v>
      </c>
      <c r="I118" s="195" t="s">
        <v>1383</v>
      </c>
      <c r="J118" s="195"/>
      <c r="K118" s="195" t="s">
        <v>1590</v>
      </c>
      <c r="L118" s="195">
        <v>6</v>
      </c>
      <c r="M118" s="195">
        <v>0</v>
      </c>
      <c r="N118" s="195">
        <v>6</v>
      </c>
      <c r="O118" s="195">
        <v>6</v>
      </c>
      <c r="P118" s="144">
        <v>6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6</v>
      </c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45"/>
      <c r="AL118" s="145"/>
      <c r="AM118" s="145"/>
      <c r="AN118" s="145"/>
      <c r="AO118" s="145"/>
    </row>
    <row r="119" spans="1:41" s="152" customFormat="1" x14ac:dyDescent="0.25">
      <c r="A119" s="195">
        <v>3.11</v>
      </c>
      <c r="B119" s="195" t="s">
        <v>1378</v>
      </c>
      <c r="C119" s="193" t="s">
        <v>41</v>
      </c>
      <c r="D119" s="195">
        <v>2045</v>
      </c>
      <c r="E119" s="195" t="s">
        <v>927</v>
      </c>
      <c r="F119" s="195"/>
      <c r="G119" s="193" t="s">
        <v>1802</v>
      </c>
      <c r="H119" s="195" t="s">
        <v>1728</v>
      </c>
      <c r="I119" s="195" t="s">
        <v>1383</v>
      </c>
      <c r="J119" s="195" t="s">
        <v>1384</v>
      </c>
      <c r="K119" s="195" t="s">
        <v>1385</v>
      </c>
      <c r="L119" s="195">
        <v>1</v>
      </c>
      <c r="M119" s="195">
        <v>0</v>
      </c>
      <c r="N119" s="195">
        <v>1</v>
      </c>
      <c r="O119" s="195">
        <v>0</v>
      </c>
      <c r="P119" s="144">
        <v>1</v>
      </c>
      <c r="Q119" s="195">
        <v>0</v>
      </c>
      <c r="R119" s="195">
        <v>0</v>
      </c>
      <c r="S119" s="195">
        <v>0</v>
      </c>
      <c r="T119" s="195">
        <v>1</v>
      </c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45"/>
      <c r="AL119" s="145"/>
      <c r="AM119" s="145"/>
      <c r="AN119" s="145"/>
      <c r="AO119" s="145"/>
    </row>
    <row r="120" spans="1:41" s="240" customFormat="1" x14ac:dyDescent="0.25">
      <c r="A120" s="195">
        <v>3.31</v>
      </c>
      <c r="B120" s="195" t="s">
        <v>1916</v>
      </c>
      <c r="C120" s="193" t="s">
        <v>41</v>
      </c>
      <c r="D120" s="195">
        <v>3054</v>
      </c>
      <c r="E120" s="195" t="s">
        <v>2238</v>
      </c>
      <c r="F120" s="195"/>
      <c r="G120" s="193" t="s">
        <v>2239</v>
      </c>
      <c r="H120" s="195" t="s">
        <v>1801</v>
      </c>
      <c r="I120" s="195" t="s">
        <v>1383</v>
      </c>
      <c r="J120" s="195" t="s">
        <v>1384</v>
      </c>
      <c r="K120" s="195" t="s">
        <v>1487</v>
      </c>
      <c r="L120" s="195">
        <v>1</v>
      </c>
      <c r="M120" s="195">
        <v>0</v>
      </c>
      <c r="N120" s="195">
        <v>1</v>
      </c>
      <c r="O120" s="195">
        <v>1</v>
      </c>
      <c r="P120" s="144">
        <v>1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1</v>
      </c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45"/>
      <c r="AL120" s="145"/>
      <c r="AM120" s="145"/>
      <c r="AN120" s="145"/>
      <c r="AO120" s="145"/>
    </row>
    <row r="121" spans="1:41" s="152" customFormat="1" x14ac:dyDescent="0.25">
      <c r="A121" s="195">
        <v>1.32</v>
      </c>
      <c r="B121" s="195" t="s">
        <v>48</v>
      </c>
      <c r="C121" s="193" t="s">
        <v>41</v>
      </c>
      <c r="D121" s="195">
        <v>3022</v>
      </c>
      <c r="E121" s="195" t="s">
        <v>2198</v>
      </c>
      <c r="F121" s="195" t="s">
        <v>42</v>
      </c>
      <c r="G121" s="193" t="s">
        <v>2199</v>
      </c>
      <c r="H121" s="195" t="s">
        <v>2200</v>
      </c>
      <c r="I121" s="195" t="s">
        <v>1383</v>
      </c>
      <c r="J121" s="195"/>
      <c r="K121" s="195" t="s">
        <v>1431</v>
      </c>
      <c r="L121" s="195">
        <v>49</v>
      </c>
      <c r="M121" s="195">
        <v>0</v>
      </c>
      <c r="N121" s="195">
        <v>49</v>
      </c>
      <c r="O121" s="195">
        <v>49</v>
      </c>
      <c r="P121" s="144">
        <v>49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/>
      <c r="W121" s="195">
        <v>25</v>
      </c>
      <c r="X121" s="195">
        <v>24</v>
      </c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45"/>
      <c r="AL121" s="145"/>
      <c r="AM121" s="145"/>
      <c r="AN121" s="145"/>
      <c r="AO121" s="145"/>
    </row>
    <row r="122" spans="1:41" s="152" customFormat="1" x14ac:dyDescent="0.25">
      <c r="A122" s="195">
        <v>1.21</v>
      </c>
      <c r="B122" s="195" t="s">
        <v>48</v>
      </c>
      <c r="C122" s="193" t="s">
        <v>41</v>
      </c>
      <c r="D122" s="195">
        <v>1889</v>
      </c>
      <c r="E122" s="195" t="s">
        <v>1447</v>
      </c>
      <c r="F122" s="195"/>
      <c r="G122" s="193" t="s">
        <v>1448</v>
      </c>
      <c r="H122" s="195" t="s">
        <v>1430</v>
      </c>
      <c r="I122" s="195" t="s">
        <v>1383</v>
      </c>
      <c r="J122" s="195"/>
      <c r="K122" s="195" t="s">
        <v>1431</v>
      </c>
      <c r="L122" s="195">
        <v>1</v>
      </c>
      <c r="M122" s="195">
        <v>0</v>
      </c>
      <c r="N122" s="195">
        <v>1</v>
      </c>
      <c r="O122" s="195">
        <v>1</v>
      </c>
      <c r="P122" s="144">
        <v>1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1</v>
      </c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45"/>
      <c r="AL122" s="145"/>
      <c r="AM122" s="145"/>
      <c r="AN122" s="145"/>
      <c r="AO122" s="145"/>
    </row>
    <row r="123" spans="1:41" s="152" customFormat="1" x14ac:dyDescent="0.25">
      <c r="A123" s="195">
        <v>1.1100000000000001</v>
      </c>
      <c r="B123" s="195" t="s">
        <v>40</v>
      </c>
      <c r="C123" s="193" t="s">
        <v>41</v>
      </c>
      <c r="D123" s="195" t="s">
        <v>1886</v>
      </c>
      <c r="E123" s="195" t="s">
        <v>1887</v>
      </c>
      <c r="F123" s="195"/>
      <c r="G123" s="193" t="s">
        <v>1888</v>
      </c>
      <c r="H123" s="195" t="s">
        <v>1883</v>
      </c>
      <c r="I123" s="195" t="s">
        <v>1383</v>
      </c>
      <c r="J123" s="195"/>
      <c r="K123" s="195" t="s">
        <v>1385</v>
      </c>
      <c r="L123" s="195">
        <v>1</v>
      </c>
      <c r="M123" s="195">
        <v>0</v>
      </c>
      <c r="N123" s="195">
        <v>1</v>
      </c>
      <c r="O123" s="195">
        <v>0</v>
      </c>
      <c r="P123" s="144">
        <v>1</v>
      </c>
      <c r="Q123" s="195">
        <v>0</v>
      </c>
      <c r="R123" s="195">
        <v>1</v>
      </c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45"/>
      <c r="AL123" s="145"/>
      <c r="AM123" s="145"/>
      <c r="AN123" s="145"/>
      <c r="AO123" s="145"/>
    </row>
    <row r="124" spans="1:41" s="152" customFormat="1" x14ac:dyDescent="0.25">
      <c r="A124" s="195">
        <v>3.11</v>
      </c>
      <c r="B124" s="195" t="s">
        <v>1378</v>
      </c>
      <c r="C124" s="193" t="s">
        <v>41</v>
      </c>
      <c r="D124" s="195">
        <v>1890</v>
      </c>
      <c r="E124" s="195" t="s">
        <v>1461</v>
      </c>
      <c r="F124" s="195" t="s">
        <v>42</v>
      </c>
      <c r="G124" s="193" t="s">
        <v>1462</v>
      </c>
      <c r="H124" s="195" t="s">
        <v>1388</v>
      </c>
      <c r="I124" s="195" t="s">
        <v>1383</v>
      </c>
      <c r="J124" s="195" t="s">
        <v>1384</v>
      </c>
      <c r="K124" s="195" t="s">
        <v>1385</v>
      </c>
      <c r="L124" s="195">
        <v>3</v>
      </c>
      <c r="M124" s="195">
        <v>0</v>
      </c>
      <c r="N124" s="195">
        <v>3</v>
      </c>
      <c r="O124" s="195">
        <v>0</v>
      </c>
      <c r="P124" s="144">
        <v>3</v>
      </c>
      <c r="Q124" s="195">
        <v>0</v>
      </c>
      <c r="R124" s="195">
        <v>0</v>
      </c>
      <c r="S124" s="195">
        <v>0</v>
      </c>
      <c r="T124" s="195">
        <v>3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45"/>
      <c r="AL124" s="145"/>
      <c r="AM124" s="145"/>
      <c r="AN124" s="145"/>
      <c r="AO124" s="145"/>
    </row>
    <row r="125" spans="1:41" s="152" customFormat="1" x14ac:dyDescent="0.25">
      <c r="A125" s="195">
        <v>1.1100000000000001</v>
      </c>
      <c r="B125" s="195" t="s">
        <v>40</v>
      </c>
      <c r="C125" s="193" t="s">
        <v>41</v>
      </c>
      <c r="D125" s="195" t="s">
        <v>1608</v>
      </c>
      <c r="E125" s="195" t="s">
        <v>1609</v>
      </c>
      <c r="F125" s="195"/>
      <c r="G125" s="193" t="s">
        <v>1610</v>
      </c>
      <c r="H125" s="195" t="s">
        <v>1589</v>
      </c>
      <c r="I125" s="195" t="s">
        <v>1383</v>
      </c>
      <c r="J125" s="195"/>
      <c r="K125" s="195" t="s">
        <v>1590</v>
      </c>
      <c r="L125" s="195">
        <v>1</v>
      </c>
      <c r="M125" s="195">
        <v>1</v>
      </c>
      <c r="N125" s="195">
        <v>0</v>
      </c>
      <c r="O125" s="195">
        <v>0</v>
      </c>
      <c r="P125" s="144">
        <v>0</v>
      </c>
      <c r="Q125" s="195">
        <v>0</v>
      </c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45"/>
      <c r="AL125" s="145"/>
      <c r="AM125" s="145"/>
      <c r="AN125" s="145"/>
      <c r="AO125" s="145"/>
    </row>
    <row r="126" spans="1:41" s="152" customFormat="1" x14ac:dyDescent="0.25">
      <c r="A126" s="195">
        <v>1.1100000000000001</v>
      </c>
      <c r="B126" s="195" t="s">
        <v>40</v>
      </c>
      <c r="C126" s="193" t="s">
        <v>41</v>
      </c>
      <c r="D126" s="195">
        <v>2080</v>
      </c>
      <c r="E126" s="195" t="s">
        <v>1044</v>
      </c>
      <c r="F126" s="195"/>
      <c r="G126" s="193" t="s">
        <v>1870</v>
      </c>
      <c r="H126" s="195" t="s">
        <v>1869</v>
      </c>
      <c r="I126" s="195" t="s">
        <v>1383</v>
      </c>
      <c r="J126" s="195"/>
      <c r="K126" s="195" t="s">
        <v>1487</v>
      </c>
      <c r="L126" s="195">
        <v>1</v>
      </c>
      <c r="M126" s="195">
        <v>0</v>
      </c>
      <c r="N126" s="195">
        <v>1</v>
      </c>
      <c r="O126" s="195">
        <v>0</v>
      </c>
      <c r="P126" s="144">
        <v>1</v>
      </c>
      <c r="Q126" s="195">
        <v>0</v>
      </c>
      <c r="R126" s="195">
        <v>0</v>
      </c>
      <c r="S126" s="195">
        <v>0</v>
      </c>
      <c r="T126" s="195">
        <v>0</v>
      </c>
      <c r="U126" s="195">
        <v>1</v>
      </c>
      <c r="V126" s="195">
        <v>0</v>
      </c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45"/>
      <c r="AL126" s="145"/>
      <c r="AM126" s="145"/>
      <c r="AN126" s="145"/>
      <c r="AO126" s="145"/>
    </row>
    <row r="127" spans="1:41" s="152" customFormat="1" x14ac:dyDescent="0.25">
      <c r="A127" s="195">
        <v>3.31</v>
      </c>
      <c r="B127" s="195" t="s">
        <v>1916</v>
      </c>
      <c r="C127" s="193" t="s">
        <v>41</v>
      </c>
      <c r="D127" s="195">
        <v>3065</v>
      </c>
      <c r="E127" s="195" t="s">
        <v>2251</v>
      </c>
      <c r="F127" s="195"/>
      <c r="G127" s="193" t="s">
        <v>2252</v>
      </c>
      <c r="H127" s="195" t="s">
        <v>1873</v>
      </c>
      <c r="I127" s="195" t="s">
        <v>1383</v>
      </c>
      <c r="J127" s="195" t="s">
        <v>1384</v>
      </c>
      <c r="K127" s="195" t="s">
        <v>1431</v>
      </c>
      <c r="L127" s="195">
        <v>2</v>
      </c>
      <c r="M127" s="195">
        <v>0</v>
      </c>
      <c r="N127" s="195">
        <v>2</v>
      </c>
      <c r="O127" s="195">
        <v>2</v>
      </c>
      <c r="P127" s="144">
        <v>2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2</v>
      </c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45"/>
      <c r="AL127" s="145"/>
      <c r="AM127" s="145"/>
      <c r="AN127" s="145"/>
      <c r="AO127" s="145"/>
    </row>
    <row r="128" spans="1:41" s="152" customFormat="1" x14ac:dyDescent="0.25">
      <c r="A128" s="195">
        <v>4.12</v>
      </c>
      <c r="B128" s="195" t="s">
        <v>40</v>
      </c>
      <c r="C128" s="193" t="s">
        <v>41</v>
      </c>
      <c r="D128" s="195">
        <v>1525</v>
      </c>
      <c r="E128" s="195" t="s">
        <v>1954</v>
      </c>
      <c r="F128" s="195"/>
      <c r="G128" s="193" t="s">
        <v>1955</v>
      </c>
      <c r="H128" s="195" t="s">
        <v>1956</v>
      </c>
      <c r="I128" s="195" t="s">
        <v>1383</v>
      </c>
      <c r="J128" s="195"/>
      <c r="K128" s="195" t="s">
        <v>1533</v>
      </c>
      <c r="L128" s="195">
        <v>280</v>
      </c>
      <c r="M128" s="195">
        <v>0</v>
      </c>
      <c r="N128" s="195">
        <v>280</v>
      </c>
      <c r="O128" s="195">
        <v>0</v>
      </c>
      <c r="P128" s="144">
        <v>25</v>
      </c>
      <c r="Q128" s="195">
        <v>14</v>
      </c>
      <c r="R128" s="195">
        <v>11</v>
      </c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45"/>
      <c r="AL128" s="145"/>
      <c r="AM128" s="145"/>
      <c r="AN128" s="145"/>
      <c r="AO128" s="145"/>
    </row>
    <row r="129" spans="1:41" s="152" customFormat="1" x14ac:dyDescent="0.25">
      <c r="A129" s="195">
        <v>1.32</v>
      </c>
      <c r="B129" s="195" t="s">
        <v>48</v>
      </c>
      <c r="C129" s="193" t="s">
        <v>41</v>
      </c>
      <c r="D129" s="195">
        <v>1564</v>
      </c>
      <c r="E129" s="195" t="s">
        <v>1562</v>
      </c>
      <c r="F129" s="195"/>
      <c r="G129" s="193" t="s">
        <v>1563</v>
      </c>
      <c r="H129" s="195" t="s">
        <v>1509</v>
      </c>
      <c r="I129" s="195" t="s">
        <v>1383</v>
      </c>
      <c r="J129" s="195"/>
      <c r="K129" s="195" t="s">
        <v>1510</v>
      </c>
      <c r="L129" s="195">
        <v>52</v>
      </c>
      <c r="M129" s="195">
        <v>0</v>
      </c>
      <c r="N129" s="195">
        <v>52</v>
      </c>
      <c r="O129" s="195">
        <v>27</v>
      </c>
      <c r="P129" s="144">
        <v>27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27</v>
      </c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45"/>
      <c r="AL129" s="145"/>
      <c r="AM129" s="145"/>
      <c r="AN129" s="145"/>
      <c r="AO129" s="145"/>
    </row>
    <row r="130" spans="1:41" s="152" customFormat="1" x14ac:dyDescent="0.25">
      <c r="A130" s="195">
        <v>1.31</v>
      </c>
      <c r="B130" s="195" t="s">
        <v>48</v>
      </c>
      <c r="C130" s="193" t="s">
        <v>41</v>
      </c>
      <c r="D130" s="195">
        <v>3111</v>
      </c>
      <c r="E130" s="195" t="s">
        <v>2671</v>
      </c>
      <c r="F130" s="195"/>
      <c r="G130" s="193" t="s">
        <v>2672</v>
      </c>
      <c r="H130" s="195" t="s">
        <v>1873</v>
      </c>
      <c r="I130" s="195" t="s">
        <v>1383</v>
      </c>
      <c r="J130" s="195"/>
      <c r="K130" s="195" t="s">
        <v>1431</v>
      </c>
      <c r="L130" s="195">
        <v>1</v>
      </c>
      <c r="M130" s="195">
        <v>0</v>
      </c>
      <c r="N130" s="195">
        <v>1</v>
      </c>
      <c r="O130" s="195">
        <v>1</v>
      </c>
      <c r="P130" s="144">
        <v>1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1</v>
      </c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45"/>
      <c r="AL130" s="145"/>
      <c r="AM130" s="145"/>
      <c r="AN130" s="145"/>
      <c r="AO130" s="145"/>
    </row>
    <row r="131" spans="1:41" s="152" customFormat="1" x14ac:dyDescent="0.25">
      <c r="A131" s="195">
        <v>1.1100000000000001</v>
      </c>
      <c r="B131" s="195" t="s">
        <v>40</v>
      </c>
      <c r="C131" s="193" t="s">
        <v>41</v>
      </c>
      <c r="D131" s="195">
        <v>1754</v>
      </c>
      <c r="E131" s="195" t="s">
        <v>1576</v>
      </c>
      <c r="F131" s="195"/>
      <c r="G131" s="193" t="s">
        <v>1577</v>
      </c>
      <c r="H131" s="195" t="s">
        <v>1578</v>
      </c>
      <c r="I131" s="195" t="s">
        <v>1383</v>
      </c>
      <c r="J131" s="195"/>
      <c r="K131" s="195" t="s">
        <v>1398</v>
      </c>
      <c r="L131" s="195">
        <v>1</v>
      </c>
      <c r="M131" s="195">
        <v>0</v>
      </c>
      <c r="N131" s="195">
        <v>1</v>
      </c>
      <c r="O131" s="195">
        <v>0</v>
      </c>
      <c r="P131" s="144">
        <v>1</v>
      </c>
      <c r="Q131" s="195">
        <v>0</v>
      </c>
      <c r="R131" s="195">
        <v>1</v>
      </c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45"/>
      <c r="AL131" s="145"/>
      <c r="AM131" s="145"/>
      <c r="AN131" s="145"/>
      <c r="AO131" s="145"/>
    </row>
    <row r="132" spans="1:41" s="152" customFormat="1" x14ac:dyDescent="0.25">
      <c r="A132" s="195">
        <v>3.11</v>
      </c>
      <c r="B132" s="195" t="s">
        <v>1378</v>
      </c>
      <c r="C132" s="193" t="s">
        <v>41</v>
      </c>
      <c r="D132" s="195">
        <v>1097</v>
      </c>
      <c r="E132" s="195" t="s">
        <v>1491</v>
      </c>
      <c r="F132" s="195"/>
      <c r="G132" s="193" t="s">
        <v>1492</v>
      </c>
      <c r="H132" s="195" t="s">
        <v>1493</v>
      </c>
      <c r="I132" s="195" t="s">
        <v>1383</v>
      </c>
      <c r="J132" s="195" t="s">
        <v>1384</v>
      </c>
      <c r="K132" s="195" t="s">
        <v>1487</v>
      </c>
      <c r="L132" s="195">
        <v>1</v>
      </c>
      <c r="M132" s="195">
        <v>0</v>
      </c>
      <c r="N132" s="195">
        <v>1</v>
      </c>
      <c r="O132" s="195">
        <v>0</v>
      </c>
      <c r="P132" s="144">
        <v>1</v>
      </c>
      <c r="Q132" s="195">
        <v>0</v>
      </c>
      <c r="R132" s="195">
        <v>0</v>
      </c>
      <c r="S132" s="195">
        <v>0</v>
      </c>
      <c r="T132" s="195">
        <v>1</v>
      </c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45"/>
      <c r="AL132" s="145"/>
      <c r="AM132" s="145"/>
      <c r="AN132" s="145"/>
      <c r="AO132" s="145"/>
    </row>
    <row r="133" spans="1:41" s="240" customFormat="1" x14ac:dyDescent="0.25">
      <c r="A133" s="195">
        <v>3.11</v>
      </c>
      <c r="B133" s="195" t="s">
        <v>1378</v>
      </c>
      <c r="C133" s="193" t="s">
        <v>41</v>
      </c>
      <c r="D133" s="195">
        <v>1664</v>
      </c>
      <c r="E133" s="195" t="s">
        <v>1687</v>
      </c>
      <c r="F133" s="195"/>
      <c r="G133" s="193" t="s">
        <v>1688</v>
      </c>
      <c r="H133" s="195" t="s">
        <v>1689</v>
      </c>
      <c r="I133" s="195" t="s">
        <v>1383</v>
      </c>
      <c r="J133" s="195" t="s">
        <v>1384</v>
      </c>
      <c r="K133" s="195" t="s">
        <v>1398</v>
      </c>
      <c r="L133" s="195">
        <v>1</v>
      </c>
      <c r="M133" s="195">
        <v>0</v>
      </c>
      <c r="N133" s="195">
        <v>1</v>
      </c>
      <c r="O133" s="195">
        <v>0</v>
      </c>
      <c r="P133" s="144">
        <v>1</v>
      </c>
      <c r="Q133" s="195">
        <v>1</v>
      </c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45"/>
      <c r="AL133" s="145"/>
      <c r="AM133" s="145"/>
      <c r="AN133" s="145"/>
      <c r="AO133" s="145"/>
    </row>
    <row r="134" spans="1:41" s="152" customFormat="1" x14ac:dyDescent="0.25">
      <c r="A134" s="195">
        <v>3.31</v>
      </c>
      <c r="B134" s="195" t="s">
        <v>1916</v>
      </c>
      <c r="C134" s="193" t="s">
        <v>41</v>
      </c>
      <c r="D134" s="195">
        <v>3078</v>
      </c>
      <c r="E134" s="195" t="s">
        <v>2265</v>
      </c>
      <c r="F134" s="195"/>
      <c r="G134" s="193" t="s">
        <v>2266</v>
      </c>
      <c r="H134" s="195" t="s">
        <v>1689</v>
      </c>
      <c r="I134" s="195" t="s">
        <v>1383</v>
      </c>
      <c r="J134" s="195" t="s">
        <v>1384</v>
      </c>
      <c r="K134" s="195" t="s">
        <v>1398</v>
      </c>
      <c r="L134" s="195">
        <v>1</v>
      </c>
      <c r="M134" s="195">
        <v>0</v>
      </c>
      <c r="N134" s="195">
        <v>1</v>
      </c>
      <c r="O134" s="195">
        <v>1</v>
      </c>
      <c r="P134" s="144">
        <v>1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1</v>
      </c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45"/>
      <c r="AL134" s="145"/>
      <c r="AM134" s="145"/>
      <c r="AN134" s="145"/>
      <c r="AO134" s="145"/>
    </row>
    <row r="135" spans="1:41" s="152" customFormat="1" x14ac:dyDescent="0.25">
      <c r="A135" s="195">
        <v>4.3099999999999996</v>
      </c>
      <c r="B135" s="195" t="s">
        <v>48</v>
      </c>
      <c r="C135" s="193" t="s">
        <v>41</v>
      </c>
      <c r="D135" s="195">
        <v>3127</v>
      </c>
      <c r="E135" s="195" t="s">
        <v>2711</v>
      </c>
      <c r="F135" s="195"/>
      <c r="G135" s="193" t="s">
        <v>2712</v>
      </c>
      <c r="H135" s="195" t="s">
        <v>1956</v>
      </c>
      <c r="I135" s="195" t="s">
        <v>1383</v>
      </c>
      <c r="J135" s="195"/>
      <c r="K135" s="195" t="s">
        <v>1533</v>
      </c>
      <c r="L135" s="195">
        <v>1</v>
      </c>
      <c r="M135" s="195">
        <v>0</v>
      </c>
      <c r="N135" s="195">
        <v>1</v>
      </c>
      <c r="O135" s="195">
        <v>1</v>
      </c>
      <c r="P135" s="144">
        <v>1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1</v>
      </c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45"/>
      <c r="AL135" s="145"/>
      <c r="AM135" s="145"/>
      <c r="AN135" s="145"/>
      <c r="AO135" s="145"/>
    </row>
    <row r="136" spans="1:41" s="152" customFormat="1" x14ac:dyDescent="0.25">
      <c r="A136" s="195">
        <v>4.3099999999999996</v>
      </c>
      <c r="B136" s="195" t="s">
        <v>48</v>
      </c>
      <c r="C136" s="193" t="s">
        <v>41</v>
      </c>
      <c r="D136" s="195">
        <v>2031</v>
      </c>
      <c r="E136" s="195" t="s">
        <v>2027</v>
      </c>
      <c r="F136" s="195"/>
      <c r="G136" s="193" t="s">
        <v>2028</v>
      </c>
      <c r="H136" s="195" t="s">
        <v>1956</v>
      </c>
      <c r="I136" s="195" t="s">
        <v>1383</v>
      </c>
      <c r="J136" s="195"/>
      <c r="K136" s="195" t="s">
        <v>1533</v>
      </c>
      <c r="L136" s="195">
        <v>3</v>
      </c>
      <c r="M136" s="195">
        <v>1</v>
      </c>
      <c r="N136" s="195">
        <v>2</v>
      </c>
      <c r="O136" s="195">
        <v>2</v>
      </c>
      <c r="P136" s="144">
        <v>2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2</v>
      </c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45"/>
      <c r="AL136" s="145"/>
      <c r="AM136" s="145"/>
      <c r="AN136" s="145"/>
      <c r="AO136" s="145"/>
    </row>
    <row r="137" spans="1:41" s="152" customFormat="1" x14ac:dyDescent="0.25">
      <c r="A137" s="195">
        <v>3.11</v>
      </c>
      <c r="B137" s="195" t="s">
        <v>1378</v>
      </c>
      <c r="C137" s="193" t="s">
        <v>41</v>
      </c>
      <c r="D137" s="195" t="s">
        <v>1803</v>
      </c>
      <c r="E137" s="195" t="s">
        <v>1804</v>
      </c>
      <c r="F137" s="195"/>
      <c r="G137" s="193" t="s">
        <v>1805</v>
      </c>
      <c r="H137" s="195" t="s">
        <v>1728</v>
      </c>
      <c r="I137" s="195" t="s">
        <v>1383</v>
      </c>
      <c r="J137" s="195" t="s">
        <v>1384</v>
      </c>
      <c r="K137" s="195" t="s">
        <v>1385</v>
      </c>
      <c r="L137" s="195">
        <v>1</v>
      </c>
      <c r="M137" s="195">
        <v>0</v>
      </c>
      <c r="N137" s="195">
        <v>1</v>
      </c>
      <c r="O137" s="195">
        <v>0</v>
      </c>
      <c r="P137" s="144">
        <v>1</v>
      </c>
      <c r="Q137" s="195">
        <v>1</v>
      </c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45"/>
      <c r="AL137" s="145"/>
      <c r="AM137" s="145"/>
      <c r="AN137" s="145"/>
      <c r="AO137" s="145"/>
    </row>
    <row r="138" spans="1:41" s="152" customFormat="1" x14ac:dyDescent="0.25">
      <c r="A138" s="195">
        <v>3.31</v>
      </c>
      <c r="B138" s="195" t="s">
        <v>1916</v>
      </c>
      <c r="C138" s="193" t="s">
        <v>41</v>
      </c>
      <c r="D138" s="195">
        <v>3094</v>
      </c>
      <c r="E138" s="195" t="s">
        <v>2281</v>
      </c>
      <c r="F138" s="195"/>
      <c r="G138" s="193" t="s">
        <v>2282</v>
      </c>
      <c r="H138" s="195" t="s">
        <v>1845</v>
      </c>
      <c r="I138" s="195" t="s">
        <v>1383</v>
      </c>
      <c r="J138" s="195" t="s">
        <v>1384</v>
      </c>
      <c r="K138" s="195" t="s">
        <v>1385</v>
      </c>
      <c r="L138" s="195">
        <v>1</v>
      </c>
      <c r="M138" s="195">
        <v>0</v>
      </c>
      <c r="N138" s="195">
        <v>1</v>
      </c>
      <c r="O138" s="195">
        <v>1</v>
      </c>
      <c r="P138" s="144">
        <v>1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1</v>
      </c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45"/>
      <c r="AL138" s="145"/>
      <c r="AM138" s="145"/>
      <c r="AN138" s="145"/>
      <c r="AO138" s="145"/>
    </row>
    <row r="139" spans="1:41" s="152" customFormat="1" x14ac:dyDescent="0.25">
      <c r="A139" s="195">
        <v>1.31</v>
      </c>
      <c r="B139" s="195" t="s">
        <v>48</v>
      </c>
      <c r="C139" s="193" t="s">
        <v>41</v>
      </c>
      <c r="D139" s="195">
        <v>1992</v>
      </c>
      <c r="E139" s="195" t="s">
        <v>1584</v>
      </c>
      <c r="F139" s="195"/>
      <c r="G139" s="193" t="s">
        <v>1585</v>
      </c>
      <c r="H139" s="195" t="s">
        <v>1586</v>
      </c>
      <c r="I139" s="195" t="s">
        <v>1383</v>
      </c>
      <c r="J139" s="195"/>
      <c r="K139" s="195" t="s">
        <v>1487</v>
      </c>
      <c r="L139" s="195">
        <v>1</v>
      </c>
      <c r="M139" s="195">
        <v>0</v>
      </c>
      <c r="N139" s="195">
        <v>1</v>
      </c>
      <c r="O139" s="195">
        <v>1</v>
      </c>
      <c r="P139" s="144">
        <v>1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1</v>
      </c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45"/>
      <c r="AL139" s="145"/>
      <c r="AM139" s="145"/>
      <c r="AN139" s="145"/>
      <c r="AO139" s="145"/>
    </row>
    <row r="140" spans="1:41" s="152" customFormat="1" x14ac:dyDescent="0.25">
      <c r="A140" s="195">
        <v>3.11</v>
      </c>
      <c r="B140" s="195" t="s">
        <v>1378</v>
      </c>
      <c r="C140" s="193" t="s">
        <v>41</v>
      </c>
      <c r="D140" s="195" t="s">
        <v>1806</v>
      </c>
      <c r="E140" s="195" t="s">
        <v>1807</v>
      </c>
      <c r="F140" s="195"/>
      <c r="G140" s="193" t="s">
        <v>1808</v>
      </c>
      <c r="H140" s="195" t="s">
        <v>1728</v>
      </c>
      <c r="I140" s="195" t="s">
        <v>1383</v>
      </c>
      <c r="J140" s="195" t="s">
        <v>1384</v>
      </c>
      <c r="K140" s="195" t="s">
        <v>1385</v>
      </c>
      <c r="L140" s="195">
        <v>3</v>
      </c>
      <c r="M140" s="195">
        <v>6</v>
      </c>
      <c r="N140" s="195">
        <v>-3</v>
      </c>
      <c r="O140" s="195">
        <v>0</v>
      </c>
      <c r="P140" s="144">
        <v>-3</v>
      </c>
      <c r="Q140" s="195">
        <v>0</v>
      </c>
      <c r="R140" s="195">
        <v>-3</v>
      </c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45"/>
      <c r="AL140" s="145"/>
      <c r="AM140" s="145"/>
      <c r="AN140" s="145"/>
      <c r="AO140" s="145"/>
    </row>
    <row r="141" spans="1:41" s="152" customFormat="1" x14ac:dyDescent="0.25">
      <c r="A141" s="195">
        <v>3.11</v>
      </c>
      <c r="B141" s="195" t="s">
        <v>1378</v>
      </c>
      <c r="C141" s="193" t="s">
        <v>41</v>
      </c>
      <c r="D141" s="195" t="s">
        <v>1809</v>
      </c>
      <c r="E141" s="195" t="s">
        <v>1810</v>
      </c>
      <c r="F141" s="195"/>
      <c r="G141" s="193" t="s">
        <v>1811</v>
      </c>
      <c r="H141" s="195" t="s">
        <v>1728</v>
      </c>
      <c r="I141" s="195" t="s">
        <v>1383</v>
      </c>
      <c r="J141" s="195" t="s">
        <v>1384</v>
      </c>
      <c r="K141" s="195" t="s">
        <v>1385</v>
      </c>
      <c r="L141" s="195">
        <v>1</v>
      </c>
      <c r="M141" s="195">
        <v>0</v>
      </c>
      <c r="N141" s="195">
        <v>1</v>
      </c>
      <c r="O141" s="195">
        <v>0</v>
      </c>
      <c r="P141" s="144">
        <v>1</v>
      </c>
      <c r="Q141" s="195">
        <v>0</v>
      </c>
      <c r="R141" s="195">
        <v>1</v>
      </c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45"/>
      <c r="AL141" s="145"/>
      <c r="AM141" s="145"/>
      <c r="AN141" s="145"/>
      <c r="AO141" s="145"/>
    </row>
    <row r="142" spans="1:41" s="152" customFormat="1" x14ac:dyDescent="0.25">
      <c r="A142" s="195">
        <v>1.1100000000000001</v>
      </c>
      <c r="B142" s="195" t="s">
        <v>40</v>
      </c>
      <c r="C142" s="193" t="s">
        <v>41</v>
      </c>
      <c r="D142" s="195" t="s">
        <v>1627</v>
      </c>
      <c r="E142" s="195" t="s">
        <v>1628</v>
      </c>
      <c r="F142" s="195"/>
      <c r="G142" s="193" t="s">
        <v>1629</v>
      </c>
      <c r="H142" s="195" t="s">
        <v>1589</v>
      </c>
      <c r="I142" s="195" t="s">
        <v>1383</v>
      </c>
      <c r="J142" s="195"/>
      <c r="K142" s="195" t="s">
        <v>1590</v>
      </c>
      <c r="L142" s="195">
        <v>0</v>
      </c>
      <c r="M142" s="195">
        <v>1</v>
      </c>
      <c r="N142" s="195">
        <v>-1</v>
      </c>
      <c r="O142" s="195">
        <v>0</v>
      </c>
      <c r="P142" s="144">
        <v>-1</v>
      </c>
      <c r="Q142" s="195">
        <v>-1</v>
      </c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45"/>
      <c r="AL142" s="145"/>
      <c r="AM142" s="145"/>
      <c r="AN142" s="145"/>
      <c r="AO142" s="145"/>
    </row>
    <row r="143" spans="1:41" s="152" customFormat="1" x14ac:dyDescent="0.25">
      <c r="A143" s="195">
        <v>1.1100000000000001</v>
      </c>
      <c r="B143" s="195" t="s">
        <v>40</v>
      </c>
      <c r="C143" s="193" t="s">
        <v>41</v>
      </c>
      <c r="D143" s="195" t="s">
        <v>2058</v>
      </c>
      <c r="E143" s="195" t="s">
        <v>2059</v>
      </c>
      <c r="F143" s="195"/>
      <c r="G143" s="193" t="s">
        <v>2060</v>
      </c>
      <c r="H143" s="195" t="s">
        <v>1724</v>
      </c>
      <c r="I143" s="195" t="s">
        <v>1383</v>
      </c>
      <c r="J143" s="195"/>
      <c r="K143" s="195" t="s">
        <v>1533</v>
      </c>
      <c r="L143" s="195">
        <v>1</v>
      </c>
      <c r="M143" s="195">
        <v>0</v>
      </c>
      <c r="N143" s="195">
        <v>1</v>
      </c>
      <c r="O143" s="195">
        <v>0</v>
      </c>
      <c r="P143" s="144">
        <v>1</v>
      </c>
      <c r="Q143" s="195">
        <v>0</v>
      </c>
      <c r="R143" s="195">
        <v>0</v>
      </c>
      <c r="S143" s="195">
        <v>1</v>
      </c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45"/>
      <c r="AL143" s="145"/>
      <c r="AM143" s="145"/>
      <c r="AN143" s="145"/>
      <c r="AO143" s="145"/>
    </row>
    <row r="144" spans="1:41" s="152" customFormat="1" x14ac:dyDescent="0.25">
      <c r="A144" s="195">
        <v>3.11</v>
      </c>
      <c r="B144" s="195" t="s">
        <v>1378</v>
      </c>
      <c r="C144" s="193" t="s">
        <v>41</v>
      </c>
      <c r="D144" s="195" t="s">
        <v>1776</v>
      </c>
      <c r="E144" s="195" t="s">
        <v>1777</v>
      </c>
      <c r="F144" s="195"/>
      <c r="G144" s="193" t="s">
        <v>1778</v>
      </c>
      <c r="H144" s="195" t="s">
        <v>1490</v>
      </c>
      <c r="I144" s="195" t="s">
        <v>1383</v>
      </c>
      <c r="J144" s="195" t="s">
        <v>1384</v>
      </c>
      <c r="K144" s="195" t="s">
        <v>1487</v>
      </c>
      <c r="L144" s="195">
        <v>1</v>
      </c>
      <c r="M144" s="195">
        <v>0</v>
      </c>
      <c r="N144" s="195">
        <v>1</v>
      </c>
      <c r="O144" s="195">
        <v>0</v>
      </c>
      <c r="P144" s="144">
        <v>1</v>
      </c>
      <c r="Q144" s="195">
        <v>0</v>
      </c>
      <c r="R144" s="195">
        <v>0</v>
      </c>
      <c r="S144" s="195">
        <v>0</v>
      </c>
      <c r="T144" s="195">
        <v>0</v>
      </c>
      <c r="U144" s="195">
        <v>1</v>
      </c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45"/>
      <c r="AL144" s="145"/>
      <c r="AM144" s="145"/>
      <c r="AN144" s="145"/>
      <c r="AO144" s="145"/>
    </row>
    <row r="145" spans="1:41" s="152" customFormat="1" x14ac:dyDescent="0.25">
      <c r="A145" s="195">
        <v>1.1100000000000001</v>
      </c>
      <c r="B145" s="195" t="s">
        <v>40</v>
      </c>
      <c r="C145" s="193" t="s">
        <v>41</v>
      </c>
      <c r="D145" s="195" t="s">
        <v>1417</v>
      </c>
      <c r="E145" s="195" t="s">
        <v>49</v>
      </c>
      <c r="F145" s="195"/>
      <c r="G145" s="193" t="s">
        <v>1418</v>
      </c>
      <c r="H145" s="195" t="s">
        <v>1419</v>
      </c>
      <c r="I145" s="195" t="s">
        <v>1383</v>
      </c>
      <c r="J145" s="195"/>
      <c r="K145" s="195" t="s">
        <v>1398</v>
      </c>
      <c r="L145" s="195">
        <v>1</v>
      </c>
      <c r="M145" s="195">
        <v>0</v>
      </c>
      <c r="N145" s="195">
        <v>1</v>
      </c>
      <c r="O145" s="195">
        <v>0</v>
      </c>
      <c r="P145" s="144">
        <v>1</v>
      </c>
      <c r="Q145" s="195">
        <v>0</v>
      </c>
      <c r="R145" s="195">
        <v>1</v>
      </c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45"/>
      <c r="AL145" s="145"/>
      <c r="AM145" s="145"/>
      <c r="AN145" s="145"/>
      <c r="AO145" s="145"/>
    </row>
    <row r="146" spans="1:41" s="152" customFormat="1" x14ac:dyDescent="0.25">
      <c r="A146" s="195">
        <v>1.21</v>
      </c>
      <c r="B146" s="195" t="s">
        <v>48</v>
      </c>
      <c r="C146" s="193" t="s">
        <v>41</v>
      </c>
      <c r="D146" s="195">
        <v>1878</v>
      </c>
      <c r="E146" s="195" t="s">
        <v>2141</v>
      </c>
      <c r="F146" s="195"/>
      <c r="G146" s="193" t="s">
        <v>2142</v>
      </c>
      <c r="H146" s="195" t="s">
        <v>1845</v>
      </c>
      <c r="I146" s="195" t="s">
        <v>1383</v>
      </c>
      <c r="J146" s="195"/>
      <c r="K146" s="195" t="s">
        <v>1385</v>
      </c>
      <c r="L146" s="195">
        <v>4</v>
      </c>
      <c r="M146" s="195">
        <v>0</v>
      </c>
      <c r="N146" s="195">
        <v>4</v>
      </c>
      <c r="O146" s="195">
        <v>2</v>
      </c>
      <c r="P146" s="144">
        <v>4</v>
      </c>
      <c r="Q146" s="195">
        <v>0</v>
      </c>
      <c r="R146" s="195">
        <v>0</v>
      </c>
      <c r="S146" s="195">
        <v>0</v>
      </c>
      <c r="T146" s="195">
        <v>2</v>
      </c>
      <c r="U146" s="195">
        <v>0</v>
      </c>
      <c r="V146" s="195">
        <v>2</v>
      </c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45"/>
      <c r="AL146" s="145"/>
      <c r="AM146" s="145"/>
      <c r="AN146" s="145"/>
      <c r="AO146" s="145"/>
    </row>
    <row r="147" spans="1:41" s="152" customFormat="1" x14ac:dyDescent="0.25">
      <c r="A147" s="195">
        <v>3.11</v>
      </c>
      <c r="B147" s="195" t="s">
        <v>1378</v>
      </c>
      <c r="C147" s="193" t="s">
        <v>41</v>
      </c>
      <c r="D147" s="195">
        <v>2063</v>
      </c>
      <c r="E147" s="195" t="s">
        <v>1463</v>
      </c>
      <c r="F147" s="195"/>
      <c r="G147" s="193" t="s">
        <v>1464</v>
      </c>
      <c r="H147" s="195" t="s">
        <v>1388</v>
      </c>
      <c r="I147" s="195" t="s">
        <v>1383</v>
      </c>
      <c r="J147" s="195" t="s">
        <v>1384</v>
      </c>
      <c r="K147" s="195" t="s">
        <v>1385</v>
      </c>
      <c r="L147" s="195">
        <v>1</v>
      </c>
      <c r="M147" s="195">
        <v>0</v>
      </c>
      <c r="N147" s="195">
        <v>1</v>
      </c>
      <c r="O147" s="195">
        <v>0</v>
      </c>
      <c r="P147" s="144">
        <v>1</v>
      </c>
      <c r="Q147" s="195">
        <v>0</v>
      </c>
      <c r="R147" s="195">
        <v>0</v>
      </c>
      <c r="S147" s="195">
        <v>0</v>
      </c>
      <c r="T147" s="195">
        <v>1</v>
      </c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45"/>
      <c r="AL147" s="145"/>
      <c r="AM147" s="145"/>
      <c r="AN147" s="145"/>
      <c r="AO147" s="145"/>
    </row>
    <row r="148" spans="1:41" s="152" customFormat="1" x14ac:dyDescent="0.25">
      <c r="A148" s="195">
        <v>3.22</v>
      </c>
      <c r="B148" s="195" t="s">
        <v>1916</v>
      </c>
      <c r="C148" s="193" t="s">
        <v>41</v>
      </c>
      <c r="D148" s="195">
        <v>3109</v>
      </c>
      <c r="E148" s="195" t="s">
        <v>2098</v>
      </c>
      <c r="F148" s="195" t="s">
        <v>2091</v>
      </c>
      <c r="G148" s="193" t="s">
        <v>2099</v>
      </c>
      <c r="H148" s="195" t="s">
        <v>1388</v>
      </c>
      <c r="I148" s="195" t="s">
        <v>1383</v>
      </c>
      <c r="J148" s="195" t="s">
        <v>1384</v>
      </c>
      <c r="K148" s="195" t="s">
        <v>1385</v>
      </c>
      <c r="L148" s="195">
        <v>550</v>
      </c>
      <c r="M148" s="195">
        <v>0</v>
      </c>
      <c r="N148" s="195">
        <v>550</v>
      </c>
      <c r="O148" s="195">
        <v>516</v>
      </c>
      <c r="P148" s="144">
        <v>550</v>
      </c>
      <c r="Q148" s="195">
        <v>0</v>
      </c>
      <c r="R148" s="195">
        <v>0</v>
      </c>
      <c r="S148" s="195">
        <v>0</v>
      </c>
      <c r="T148" s="195">
        <v>0</v>
      </c>
      <c r="U148" s="195">
        <v>34</v>
      </c>
      <c r="V148" s="195">
        <v>75</v>
      </c>
      <c r="W148" s="195">
        <v>75</v>
      </c>
      <c r="X148" s="195">
        <v>75</v>
      </c>
      <c r="Y148" s="195">
        <v>75</v>
      </c>
      <c r="Z148" s="195">
        <v>75</v>
      </c>
      <c r="AA148" s="195">
        <v>75</v>
      </c>
      <c r="AB148" s="195">
        <v>66</v>
      </c>
      <c r="AC148" s="195"/>
      <c r="AD148" s="195"/>
      <c r="AE148" s="195"/>
      <c r="AF148" s="195"/>
      <c r="AG148" s="195"/>
      <c r="AH148" s="195"/>
      <c r="AI148" s="195"/>
      <c r="AJ148" s="195"/>
      <c r="AK148" s="145"/>
      <c r="AL148" s="145"/>
      <c r="AM148" s="145"/>
      <c r="AN148" s="145"/>
      <c r="AO148" s="145"/>
    </row>
    <row r="149" spans="1:41" s="152" customFormat="1" x14ac:dyDescent="0.25">
      <c r="A149" s="195">
        <v>3.22</v>
      </c>
      <c r="B149" s="195" t="s">
        <v>1916</v>
      </c>
      <c r="C149" s="193" t="s">
        <v>41</v>
      </c>
      <c r="D149" s="195">
        <v>2086</v>
      </c>
      <c r="E149" s="195" t="s">
        <v>2034</v>
      </c>
      <c r="F149" s="195"/>
      <c r="G149" s="193" t="s">
        <v>2035</v>
      </c>
      <c r="H149" s="195" t="s">
        <v>1684</v>
      </c>
      <c r="I149" s="195" t="s">
        <v>1383</v>
      </c>
      <c r="J149" s="195" t="s">
        <v>1384</v>
      </c>
      <c r="K149" s="195" t="s">
        <v>1645</v>
      </c>
      <c r="L149" s="195">
        <v>9</v>
      </c>
      <c r="M149" s="195">
        <v>0</v>
      </c>
      <c r="N149" s="195">
        <v>9</v>
      </c>
      <c r="O149" s="195">
        <v>9</v>
      </c>
      <c r="P149" s="144">
        <v>9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9</v>
      </c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45"/>
      <c r="AL149" s="145"/>
      <c r="AM149" s="145"/>
      <c r="AN149" s="145"/>
      <c r="AO149" s="145"/>
    </row>
    <row r="150" spans="1:41" s="152" customFormat="1" x14ac:dyDescent="0.25">
      <c r="A150" s="195">
        <v>3.12</v>
      </c>
      <c r="B150" s="195" t="s">
        <v>1378</v>
      </c>
      <c r="C150" s="193" t="s">
        <v>41</v>
      </c>
      <c r="D150" s="195" t="s">
        <v>2036</v>
      </c>
      <c r="E150" s="195" t="s">
        <v>2037</v>
      </c>
      <c r="F150" s="195" t="s">
        <v>42</v>
      </c>
      <c r="G150" s="193" t="s">
        <v>2035</v>
      </c>
      <c r="H150" s="195" t="s">
        <v>1684</v>
      </c>
      <c r="I150" s="195" t="s">
        <v>1383</v>
      </c>
      <c r="J150" s="195" t="s">
        <v>1384</v>
      </c>
      <c r="K150" s="195" t="s">
        <v>1645</v>
      </c>
      <c r="L150" s="195">
        <v>124</v>
      </c>
      <c r="M150" s="195">
        <v>0</v>
      </c>
      <c r="N150" s="195">
        <v>124</v>
      </c>
      <c r="O150" s="195">
        <v>0</v>
      </c>
      <c r="P150" s="144">
        <v>124</v>
      </c>
      <c r="Q150" s="195">
        <v>0</v>
      </c>
      <c r="R150" s="195">
        <v>2</v>
      </c>
      <c r="S150" s="195">
        <v>73</v>
      </c>
      <c r="T150" s="195">
        <v>15</v>
      </c>
      <c r="U150" s="195">
        <v>34</v>
      </c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45"/>
      <c r="AL150" s="145"/>
      <c r="AM150" s="145"/>
      <c r="AN150" s="145"/>
      <c r="AO150" s="145"/>
    </row>
    <row r="151" spans="1:41" s="152" customFormat="1" x14ac:dyDescent="0.25">
      <c r="A151" s="195">
        <v>3.22</v>
      </c>
      <c r="B151" s="195" t="s">
        <v>1916</v>
      </c>
      <c r="C151" s="193" t="s">
        <v>41</v>
      </c>
      <c r="D151" s="195">
        <v>3070</v>
      </c>
      <c r="E151" s="195" t="s">
        <v>2254</v>
      </c>
      <c r="F151" s="195" t="s">
        <v>42</v>
      </c>
      <c r="G151" s="193" t="s">
        <v>2129</v>
      </c>
      <c r="H151" s="195" t="s">
        <v>1684</v>
      </c>
      <c r="I151" s="195" t="s">
        <v>1383</v>
      </c>
      <c r="J151" s="195" t="s">
        <v>1384</v>
      </c>
      <c r="K151" s="195" t="s">
        <v>1385</v>
      </c>
      <c r="L151" s="195">
        <v>38</v>
      </c>
      <c r="M151" s="195">
        <v>0</v>
      </c>
      <c r="N151" s="195">
        <v>38</v>
      </c>
      <c r="O151" s="195">
        <v>38</v>
      </c>
      <c r="P151" s="144">
        <v>38</v>
      </c>
      <c r="Q151" s="195">
        <v>0</v>
      </c>
      <c r="R151" s="195">
        <v>0</v>
      </c>
      <c r="S151" s="195">
        <v>0</v>
      </c>
      <c r="T151" s="195">
        <v>0</v>
      </c>
      <c r="U151" s="195">
        <v>15</v>
      </c>
      <c r="V151" s="195">
        <v>23</v>
      </c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45"/>
      <c r="AL151" s="145"/>
      <c r="AM151" s="145"/>
      <c r="AN151" s="145"/>
      <c r="AO151" s="145"/>
    </row>
    <row r="152" spans="1:41" s="152" customFormat="1" x14ac:dyDescent="0.25">
      <c r="A152" s="195">
        <v>1.31</v>
      </c>
      <c r="B152" s="195" t="s">
        <v>48</v>
      </c>
      <c r="C152" s="193" t="s">
        <v>41</v>
      </c>
      <c r="D152" s="195">
        <v>2098</v>
      </c>
      <c r="E152" s="195" t="s">
        <v>2270</v>
      </c>
      <c r="F152" s="195"/>
      <c r="G152" s="193" t="s">
        <v>2108</v>
      </c>
      <c r="H152" s="195" t="s">
        <v>1728</v>
      </c>
      <c r="I152" s="195" t="s">
        <v>1383</v>
      </c>
      <c r="J152" s="195"/>
      <c r="K152" s="195" t="s">
        <v>1385</v>
      </c>
      <c r="L152" s="195">
        <v>1</v>
      </c>
      <c r="M152" s="195">
        <v>1</v>
      </c>
      <c r="N152" s="195">
        <v>0</v>
      </c>
      <c r="O152" s="195">
        <v>0</v>
      </c>
      <c r="P152" s="144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45"/>
      <c r="AL152" s="145"/>
      <c r="AM152" s="145"/>
      <c r="AN152" s="145"/>
      <c r="AO152" s="145"/>
    </row>
    <row r="153" spans="1:41" s="152" customFormat="1" x14ac:dyDescent="0.25">
      <c r="A153" s="195">
        <v>1.21</v>
      </c>
      <c r="B153" s="195" t="s">
        <v>48</v>
      </c>
      <c r="C153" s="193" t="s">
        <v>41</v>
      </c>
      <c r="D153" s="195">
        <v>1856</v>
      </c>
      <c r="E153" s="195" t="s">
        <v>1674</v>
      </c>
      <c r="F153" s="195"/>
      <c r="G153" s="193" t="s">
        <v>1675</v>
      </c>
      <c r="H153" s="195" t="s">
        <v>1673</v>
      </c>
      <c r="I153" s="195" t="s">
        <v>1383</v>
      </c>
      <c r="J153" s="195"/>
      <c r="K153" s="195" t="s">
        <v>1645</v>
      </c>
      <c r="L153" s="195">
        <v>1</v>
      </c>
      <c r="M153" s="195">
        <v>0</v>
      </c>
      <c r="N153" s="195">
        <v>1</v>
      </c>
      <c r="O153" s="195">
        <v>1</v>
      </c>
      <c r="P153" s="144">
        <v>1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1</v>
      </c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45"/>
      <c r="AL153" s="145"/>
      <c r="AM153" s="145"/>
      <c r="AN153" s="145"/>
      <c r="AO153" s="145"/>
    </row>
    <row r="154" spans="1:41" s="152" customFormat="1" x14ac:dyDescent="0.25">
      <c r="A154" s="195">
        <v>3.31</v>
      </c>
      <c r="B154" s="195" t="s">
        <v>1916</v>
      </c>
      <c r="C154" s="193" t="s">
        <v>41</v>
      </c>
      <c r="D154" s="195">
        <v>3081</v>
      </c>
      <c r="E154" s="195" t="s">
        <v>2267</v>
      </c>
      <c r="F154" s="195"/>
      <c r="G154" s="193" t="s">
        <v>2268</v>
      </c>
      <c r="H154" s="195" t="s">
        <v>1724</v>
      </c>
      <c r="I154" s="195" t="s">
        <v>1383</v>
      </c>
      <c r="J154" s="195" t="s">
        <v>1384</v>
      </c>
      <c r="K154" s="195" t="s">
        <v>1533</v>
      </c>
      <c r="L154" s="195">
        <v>1</v>
      </c>
      <c r="M154" s="195">
        <v>0</v>
      </c>
      <c r="N154" s="195">
        <v>1</v>
      </c>
      <c r="O154" s="195">
        <v>1</v>
      </c>
      <c r="P154" s="144">
        <v>1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1</v>
      </c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45"/>
      <c r="AL154" s="145"/>
      <c r="AM154" s="145"/>
      <c r="AN154" s="145"/>
      <c r="AO154" s="145"/>
    </row>
    <row r="155" spans="1:41" s="152" customFormat="1" x14ac:dyDescent="0.25">
      <c r="A155" s="195">
        <v>1.1200000000000001</v>
      </c>
      <c r="B155" s="195" t="s">
        <v>40</v>
      </c>
      <c r="C155" s="193" t="s">
        <v>41</v>
      </c>
      <c r="D155" s="195">
        <v>1859</v>
      </c>
      <c r="E155" s="195" t="s">
        <v>1750</v>
      </c>
      <c r="F155" s="195" t="s">
        <v>2194</v>
      </c>
      <c r="G155" s="193" t="s">
        <v>1751</v>
      </c>
      <c r="H155" s="195" t="s">
        <v>1736</v>
      </c>
      <c r="I155" s="195" t="s">
        <v>1383</v>
      </c>
      <c r="J155" s="195"/>
      <c r="K155" s="195" t="s">
        <v>1510</v>
      </c>
      <c r="L155" s="195">
        <v>10</v>
      </c>
      <c r="M155" s="195">
        <v>0</v>
      </c>
      <c r="N155" s="195">
        <v>10</v>
      </c>
      <c r="O155" s="195">
        <v>0</v>
      </c>
      <c r="P155" s="144">
        <v>10</v>
      </c>
      <c r="Q155" s="195">
        <v>0</v>
      </c>
      <c r="R155" s="195">
        <v>0</v>
      </c>
      <c r="S155" s="195">
        <v>0</v>
      </c>
      <c r="T155" s="195">
        <v>9</v>
      </c>
      <c r="U155" s="195">
        <v>1</v>
      </c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45"/>
      <c r="AL155" s="145"/>
      <c r="AM155" s="145"/>
      <c r="AN155" s="145"/>
      <c r="AO155" s="145"/>
    </row>
    <row r="156" spans="1:41" s="152" customFormat="1" x14ac:dyDescent="0.25">
      <c r="A156" s="195">
        <v>1.1200000000000001</v>
      </c>
      <c r="B156" s="195" t="s">
        <v>40</v>
      </c>
      <c r="C156" s="193" t="s">
        <v>41</v>
      </c>
      <c r="D156" s="195" t="s">
        <v>1544</v>
      </c>
      <c r="E156" s="195" t="s">
        <v>1545</v>
      </c>
      <c r="F156" s="195" t="s">
        <v>42</v>
      </c>
      <c r="G156" s="193" t="s">
        <v>1546</v>
      </c>
      <c r="H156" s="195" t="s">
        <v>1509</v>
      </c>
      <c r="I156" s="195" t="s">
        <v>1383</v>
      </c>
      <c r="J156" s="195"/>
      <c r="K156" s="195" t="s">
        <v>1510</v>
      </c>
      <c r="L156" s="195">
        <v>61</v>
      </c>
      <c r="M156" s="195">
        <v>0</v>
      </c>
      <c r="N156" s="195">
        <v>61</v>
      </c>
      <c r="O156" s="195">
        <v>0</v>
      </c>
      <c r="P156" s="144">
        <v>61</v>
      </c>
      <c r="Q156" s="195">
        <v>2</v>
      </c>
      <c r="R156" s="195">
        <v>38</v>
      </c>
      <c r="S156" s="195">
        <v>13</v>
      </c>
      <c r="T156" s="195">
        <v>8</v>
      </c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45"/>
      <c r="AL156" s="145"/>
      <c r="AM156" s="145"/>
      <c r="AN156" s="145"/>
      <c r="AO156" s="145"/>
    </row>
    <row r="157" spans="1:41" s="152" customFormat="1" x14ac:dyDescent="0.25">
      <c r="A157" s="195">
        <v>1.1200000000000001</v>
      </c>
      <c r="B157" s="195" t="s">
        <v>40</v>
      </c>
      <c r="C157" s="193" t="s">
        <v>41</v>
      </c>
      <c r="D157" s="195" t="s">
        <v>1541</v>
      </c>
      <c r="E157" s="195" t="s">
        <v>1542</v>
      </c>
      <c r="F157" s="195" t="s">
        <v>42</v>
      </c>
      <c r="G157" s="193" t="s">
        <v>1543</v>
      </c>
      <c r="H157" s="195" t="s">
        <v>1509</v>
      </c>
      <c r="I157" s="195" t="s">
        <v>1383</v>
      </c>
      <c r="J157" s="195"/>
      <c r="K157" s="195" t="s">
        <v>1510</v>
      </c>
      <c r="L157" s="195">
        <v>75</v>
      </c>
      <c r="M157" s="195">
        <v>0</v>
      </c>
      <c r="N157" s="195">
        <v>75</v>
      </c>
      <c r="O157" s="195">
        <v>0</v>
      </c>
      <c r="P157" s="144">
        <v>73</v>
      </c>
      <c r="Q157" s="195">
        <v>61</v>
      </c>
      <c r="R157" s="195">
        <v>12</v>
      </c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45"/>
      <c r="AL157" s="145"/>
      <c r="AM157" s="145"/>
      <c r="AN157" s="145"/>
      <c r="AO157" s="145"/>
    </row>
    <row r="158" spans="1:41" s="152" customFormat="1" x14ac:dyDescent="0.25">
      <c r="A158" s="195">
        <v>1.22</v>
      </c>
      <c r="B158" s="195" t="s">
        <v>48</v>
      </c>
      <c r="C158" s="193" t="s">
        <v>41</v>
      </c>
      <c r="D158" s="195">
        <v>3047</v>
      </c>
      <c r="E158" s="195" t="s">
        <v>2234</v>
      </c>
      <c r="F158" s="195" t="s">
        <v>42</v>
      </c>
      <c r="G158" s="193" t="s">
        <v>2235</v>
      </c>
      <c r="H158" s="195" t="s">
        <v>1736</v>
      </c>
      <c r="I158" s="195" t="s">
        <v>1383</v>
      </c>
      <c r="J158" s="195"/>
      <c r="K158" s="195" t="s">
        <v>1510</v>
      </c>
      <c r="L158" s="195">
        <v>23</v>
      </c>
      <c r="M158" s="195">
        <v>0</v>
      </c>
      <c r="N158" s="195">
        <v>23</v>
      </c>
      <c r="O158" s="195">
        <v>23</v>
      </c>
      <c r="P158" s="144">
        <v>23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23</v>
      </c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45"/>
      <c r="AL158" s="145"/>
      <c r="AM158" s="145"/>
      <c r="AN158" s="145"/>
      <c r="AO158" s="145"/>
    </row>
    <row r="159" spans="1:41" s="152" customFormat="1" x14ac:dyDescent="0.25">
      <c r="A159" s="195">
        <v>1.1200000000000001</v>
      </c>
      <c r="B159" s="195" t="s">
        <v>40</v>
      </c>
      <c r="C159" s="193" t="s">
        <v>41</v>
      </c>
      <c r="D159" s="195" t="s">
        <v>1550</v>
      </c>
      <c r="E159" s="195" t="s">
        <v>1551</v>
      </c>
      <c r="F159" s="195" t="s">
        <v>42</v>
      </c>
      <c r="G159" s="193" t="s">
        <v>1552</v>
      </c>
      <c r="H159" s="195" t="s">
        <v>1509</v>
      </c>
      <c r="I159" s="195" t="s">
        <v>1383</v>
      </c>
      <c r="J159" s="195"/>
      <c r="K159" s="195" t="s">
        <v>1510</v>
      </c>
      <c r="L159" s="195">
        <v>54</v>
      </c>
      <c r="M159" s="195">
        <v>0</v>
      </c>
      <c r="N159" s="195">
        <v>54</v>
      </c>
      <c r="O159" s="195">
        <v>0</v>
      </c>
      <c r="P159" s="144">
        <v>45</v>
      </c>
      <c r="Q159" s="195">
        <v>10</v>
      </c>
      <c r="R159" s="195">
        <v>32</v>
      </c>
      <c r="S159" s="195">
        <v>3</v>
      </c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45"/>
      <c r="AL159" s="145"/>
      <c r="AM159" s="145"/>
      <c r="AN159" s="145"/>
      <c r="AO159" s="145"/>
    </row>
    <row r="160" spans="1:41" s="152" customFormat="1" x14ac:dyDescent="0.25">
      <c r="A160" s="195">
        <v>1.1200000000000001</v>
      </c>
      <c r="B160" s="195" t="s">
        <v>40</v>
      </c>
      <c r="C160" s="193" t="s">
        <v>41</v>
      </c>
      <c r="D160" s="195" t="s">
        <v>1747</v>
      </c>
      <c r="E160" s="195" t="s">
        <v>1748</v>
      </c>
      <c r="F160" s="195" t="s">
        <v>42</v>
      </c>
      <c r="G160" s="193" t="s">
        <v>1749</v>
      </c>
      <c r="H160" s="195" t="s">
        <v>1736</v>
      </c>
      <c r="I160" s="195" t="s">
        <v>1383</v>
      </c>
      <c r="J160" s="195"/>
      <c r="K160" s="195" t="s">
        <v>1510</v>
      </c>
      <c r="L160" s="195">
        <v>94</v>
      </c>
      <c r="M160" s="195">
        <v>0</v>
      </c>
      <c r="N160" s="195">
        <v>94</v>
      </c>
      <c r="O160" s="195">
        <v>0</v>
      </c>
      <c r="P160" s="144">
        <v>94</v>
      </c>
      <c r="Q160" s="195">
        <v>0</v>
      </c>
      <c r="R160" s="195">
        <v>28</v>
      </c>
      <c r="S160" s="195">
        <v>54</v>
      </c>
      <c r="T160" s="195">
        <v>12</v>
      </c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45"/>
      <c r="AL160" s="145"/>
      <c r="AM160" s="145"/>
      <c r="AN160" s="145"/>
      <c r="AO160" s="145"/>
    </row>
    <row r="161" spans="1:41" s="152" customFormat="1" x14ac:dyDescent="0.25">
      <c r="A161" s="195">
        <v>1.1200000000000001</v>
      </c>
      <c r="B161" s="195" t="s">
        <v>40</v>
      </c>
      <c r="C161" s="193" t="s">
        <v>41</v>
      </c>
      <c r="D161" s="195" t="s">
        <v>1739</v>
      </c>
      <c r="E161" s="195" t="s">
        <v>1740</v>
      </c>
      <c r="F161" s="195" t="s">
        <v>42</v>
      </c>
      <c r="G161" s="193" t="s">
        <v>1741</v>
      </c>
      <c r="H161" s="195" t="s">
        <v>1736</v>
      </c>
      <c r="I161" s="195" t="s">
        <v>1383</v>
      </c>
      <c r="J161" s="195"/>
      <c r="K161" s="195" t="s">
        <v>1510</v>
      </c>
      <c r="L161" s="195">
        <v>35</v>
      </c>
      <c r="M161" s="195">
        <v>0</v>
      </c>
      <c r="N161" s="195">
        <v>35</v>
      </c>
      <c r="O161" s="195">
        <v>0</v>
      </c>
      <c r="P161" s="144">
        <v>5</v>
      </c>
      <c r="Q161" s="195">
        <v>5</v>
      </c>
      <c r="R161" s="195">
        <v>0</v>
      </c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45"/>
      <c r="AL161" s="145"/>
      <c r="AM161" s="145"/>
      <c r="AN161" s="145"/>
      <c r="AO161" s="145"/>
    </row>
    <row r="162" spans="1:41" s="152" customFormat="1" x14ac:dyDescent="0.25">
      <c r="A162" s="195">
        <v>1.22</v>
      </c>
      <c r="B162" s="195" t="s">
        <v>48</v>
      </c>
      <c r="C162" s="193" t="s">
        <v>41</v>
      </c>
      <c r="D162" s="195">
        <v>3101</v>
      </c>
      <c r="E162" s="195" t="s">
        <v>2690</v>
      </c>
      <c r="F162" s="195"/>
      <c r="G162" s="193" t="s">
        <v>3451</v>
      </c>
      <c r="H162" s="195" t="s">
        <v>1509</v>
      </c>
      <c r="I162" s="195" t="s">
        <v>1383</v>
      </c>
      <c r="J162" s="195"/>
      <c r="K162" s="195" t="s">
        <v>1510</v>
      </c>
      <c r="L162" s="195">
        <v>31</v>
      </c>
      <c r="M162" s="195">
        <v>0</v>
      </c>
      <c r="N162" s="195">
        <v>31</v>
      </c>
      <c r="O162" s="195">
        <v>31</v>
      </c>
      <c r="P162" s="144">
        <v>31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25</v>
      </c>
      <c r="W162" s="195">
        <v>6</v>
      </c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45"/>
      <c r="AL162" s="145"/>
      <c r="AM162" s="145"/>
      <c r="AN162" s="145"/>
      <c r="AO162" s="145"/>
    </row>
    <row r="163" spans="1:41" s="152" customFormat="1" x14ac:dyDescent="0.25">
      <c r="A163" s="195">
        <v>1.1200000000000001</v>
      </c>
      <c r="B163" s="195" t="s">
        <v>40</v>
      </c>
      <c r="C163" s="193" t="s">
        <v>41</v>
      </c>
      <c r="D163" s="195">
        <v>2053</v>
      </c>
      <c r="E163" s="195" t="s">
        <v>1754</v>
      </c>
      <c r="F163" s="195" t="s">
        <v>42</v>
      </c>
      <c r="G163" s="193" t="s">
        <v>1755</v>
      </c>
      <c r="H163" s="195" t="s">
        <v>1736</v>
      </c>
      <c r="I163" s="195" t="s">
        <v>1383</v>
      </c>
      <c r="J163" s="195"/>
      <c r="K163" s="195" t="s">
        <v>1510</v>
      </c>
      <c r="L163" s="195">
        <v>97</v>
      </c>
      <c r="M163" s="195">
        <v>0</v>
      </c>
      <c r="N163" s="195">
        <v>97</v>
      </c>
      <c r="O163" s="195">
        <v>0</v>
      </c>
      <c r="P163" s="144">
        <v>97</v>
      </c>
      <c r="Q163" s="195">
        <v>0</v>
      </c>
      <c r="R163" s="195">
        <v>0</v>
      </c>
      <c r="S163" s="195">
        <v>7</v>
      </c>
      <c r="T163" s="195">
        <v>53</v>
      </c>
      <c r="U163" s="195">
        <v>37</v>
      </c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45"/>
      <c r="AL163" s="145"/>
      <c r="AM163" s="145"/>
      <c r="AN163" s="145"/>
      <c r="AO163" s="145"/>
    </row>
    <row r="164" spans="1:41" s="152" customFormat="1" x14ac:dyDescent="0.25">
      <c r="A164" s="195">
        <v>1.1200000000000001</v>
      </c>
      <c r="B164" s="195" t="s">
        <v>40</v>
      </c>
      <c r="C164" s="193" t="s">
        <v>41</v>
      </c>
      <c r="D164" s="195">
        <v>1730</v>
      </c>
      <c r="E164" s="195" t="s">
        <v>1734</v>
      </c>
      <c r="F164" s="195" t="s">
        <v>42</v>
      </c>
      <c r="G164" s="193" t="s">
        <v>1735</v>
      </c>
      <c r="H164" s="195" t="s">
        <v>1736</v>
      </c>
      <c r="I164" s="195" t="s">
        <v>1383</v>
      </c>
      <c r="J164" s="195"/>
      <c r="K164" s="195" t="s">
        <v>1510</v>
      </c>
      <c r="L164" s="195">
        <v>43</v>
      </c>
      <c r="M164" s="195">
        <v>0</v>
      </c>
      <c r="N164" s="195">
        <v>43</v>
      </c>
      <c r="O164" s="195">
        <v>0</v>
      </c>
      <c r="P164" s="144">
        <v>8</v>
      </c>
      <c r="Q164" s="195">
        <v>8</v>
      </c>
      <c r="R164" s="195">
        <v>0</v>
      </c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45"/>
      <c r="AL164" s="145"/>
      <c r="AM164" s="145"/>
      <c r="AN164" s="145"/>
      <c r="AO164" s="145"/>
    </row>
    <row r="165" spans="1:41" s="152" customFormat="1" x14ac:dyDescent="0.25">
      <c r="A165" s="195">
        <v>1.1200000000000001</v>
      </c>
      <c r="B165" s="195" t="s">
        <v>40</v>
      </c>
      <c r="C165" s="193" t="s">
        <v>41</v>
      </c>
      <c r="D165" s="195">
        <v>1843</v>
      </c>
      <c r="E165" s="195" t="s">
        <v>1737</v>
      </c>
      <c r="F165" s="195" t="s">
        <v>42</v>
      </c>
      <c r="G165" s="193" t="s">
        <v>1738</v>
      </c>
      <c r="H165" s="195" t="s">
        <v>1736</v>
      </c>
      <c r="I165" s="195" t="s">
        <v>1383</v>
      </c>
      <c r="J165" s="195"/>
      <c r="K165" s="195" t="s">
        <v>1510</v>
      </c>
      <c r="L165" s="195">
        <v>72</v>
      </c>
      <c r="M165" s="195">
        <v>0</v>
      </c>
      <c r="N165" s="195">
        <v>72</v>
      </c>
      <c r="O165" s="195">
        <v>0</v>
      </c>
      <c r="P165" s="144">
        <v>4</v>
      </c>
      <c r="Q165" s="195">
        <v>4</v>
      </c>
      <c r="R165" s="195">
        <v>0</v>
      </c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45"/>
      <c r="AL165" s="145"/>
      <c r="AM165" s="145"/>
      <c r="AN165" s="145"/>
      <c r="AO165" s="145"/>
    </row>
    <row r="166" spans="1:41" s="152" customFormat="1" x14ac:dyDescent="0.25">
      <c r="A166" s="195">
        <v>1.1200000000000001</v>
      </c>
      <c r="B166" s="195" t="s">
        <v>40</v>
      </c>
      <c r="C166" s="193" t="s">
        <v>41</v>
      </c>
      <c r="D166" s="195">
        <v>1835</v>
      </c>
      <c r="E166" s="195" t="s">
        <v>1519</v>
      </c>
      <c r="F166" s="195" t="s">
        <v>42</v>
      </c>
      <c r="G166" s="193" t="s">
        <v>1520</v>
      </c>
      <c r="H166" s="195" t="s">
        <v>1509</v>
      </c>
      <c r="I166" s="195" t="s">
        <v>1383</v>
      </c>
      <c r="J166" s="195"/>
      <c r="K166" s="195" t="s">
        <v>1510</v>
      </c>
      <c r="L166" s="195">
        <v>73</v>
      </c>
      <c r="M166" s="195">
        <v>0</v>
      </c>
      <c r="N166" s="195">
        <v>73</v>
      </c>
      <c r="O166" s="195">
        <v>0</v>
      </c>
      <c r="P166" s="144">
        <v>73</v>
      </c>
      <c r="Q166" s="195">
        <v>0</v>
      </c>
      <c r="R166" s="195">
        <v>0</v>
      </c>
      <c r="S166" s="195">
        <v>42</v>
      </c>
      <c r="T166" s="195">
        <v>31</v>
      </c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45"/>
      <c r="AL166" s="145"/>
      <c r="AM166" s="145"/>
      <c r="AN166" s="145"/>
      <c r="AO166" s="145"/>
    </row>
    <row r="167" spans="1:41" s="152" customFormat="1" x14ac:dyDescent="0.25">
      <c r="A167" s="195">
        <v>1.1200000000000001</v>
      </c>
      <c r="B167" s="195" t="s">
        <v>40</v>
      </c>
      <c r="C167" s="193" t="s">
        <v>41</v>
      </c>
      <c r="D167" s="195" t="s">
        <v>1547</v>
      </c>
      <c r="E167" s="195" t="s">
        <v>1548</v>
      </c>
      <c r="F167" s="195" t="s">
        <v>42</v>
      </c>
      <c r="G167" s="193" t="s">
        <v>1549</v>
      </c>
      <c r="H167" s="195" t="s">
        <v>1509</v>
      </c>
      <c r="I167" s="195" t="s">
        <v>1383</v>
      </c>
      <c r="J167" s="195"/>
      <c r="K167" s="195" t="s">
        <v>1510</v>
      </c>
      <c r="L167" s="195">
        <v>30</v>
      </c>
      <c r="M167" s="195">
        <v>0</v>
      </c>
      <c r="N167" s="195">
        <v>30</v>
      </c>
      <c r="O167" s="195">
        <v>0</v>
      </c>
      <c r="P167" s="144">
        <v>30</v>
      </c>
      <c r="Q167" s="195">
        <v>9</v>
      </c>
      <c r="R167" s="195">
        <v>21</v>
      </c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45"/>
      <c r="AL167" s="145"/>
      <c r="AM167" s="145"/>
      <c r="AN167" s="145"/>
      <c r="AO167" s="145"/>
    </row>
    <row r="168" spans="1:41" s="152" customFormat="1" x14ac:dyDescent="0.25">
      <c r="A168" s="195">
        <v>1.1200000000000001</v>
      </c>
      <c r="B168" s="195" t="s">
        <v>40</v>
      </c>
      <c r="C168" s="193" t="s">
        <v>41</v>
      </c>
      <c r="D168" s="195">
        <v>2009</v>
      </c>
      <c r="E168" s="195" t="s">
        <v>1752</v>
      </c>
      <c r="F168" s="195" t="s">
        <v>42</v>
      </c>
      <c r="G168" s="193" t="s">
        <v>1753</v>
      </c>
      <c r="H168" s="195" t="s">
        <v>1736</v>
      </c>
      <c r="I168" s="195" t="s">
        <v>1383</v>
      </c>
      <c r="J168" s="195"/>
      <c r="K168" s="195" t="s">
        <v>1510</v>
      </c>
      <c r="L168" s="195">
        <v>122</v>
      </c>
      <c r="M168" s="195">
        <v>0</v>
      </c>
      <c r="N168" s="195">
        <v>122</v>
      </c>
      <c r="O168" s="195">
        <v>0</v>
      </c>
      <c r="P168" s="144">
        <v>122</v>
      </c>
      <c r="Q168" s="195">
        <v>0</v>
      </c>
      <c r="R168" s="195">
        <v>0</v>
      </c>
      <c r="S168" s="195">
        <v>0</v>
      </c>
      <c r="T168" s="195">
        <v>81</v>
      </c>
      <c r="U168" s="195">
        <v>41</v>
      </c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45"/>
      <c r="AL168" s="145"/>
      <c r="AM168" s="145"/>
      <c r="AN168" s="145"/>
      <c r="AO168" s="145"/>
    </row>
    <row r="169" spans="1:41" s="152" customFormat="1" x14ac:dyDescent="0.25">
      <c r="A169" s="195">
        <v>1.32</v>
      </c>
      <c r="B169" s="195" t="s">
        <v>48</v>
      </c>
      <c r="C169" s="193" t="s">
        <v>41</v>
      </c>
      <c r="D169" s="195">
        <v>3114</v>
      </c>
      <c r="E169" s="195" t="s">
        <v>2676</v>
      </c>
      <c r="F169" s="195"/>
      <c r="G169" s="193" t="s">
        <v>3452</v>
      </c>
      <c r="H169" s="195" t="s">
        <v>1509</v>
      </c>
      <c r="I169" s="195" t="s">
        <v>1383</v>
      </c>
      <c r="J169" s="195"/>
      <c r="K169" s="195" t="s">
        <v>1510</v>
      </c>
      <c r="L169" s="195">
        <v>214</v>
      </c>
      <c r="M169" s="195">
        <v>0</v>
      </c>
      <c r="N169" s="195">
        <v>214</v>
      </c>
      <c r="O169" s="195">
        <v>214</v>
      </c>
      <c r="P169" s="144">
        <v>214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/>
      <c r="W169" s="195">
        <v>75</v>
      </c>
      <c r="X169" s="195">
        <v>100</v>
      </c>
      <c r="Y169" s="195">
        <v>39</v>
      </c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45"/>
      <c r="AL169" s="145"/>
      <c r="AM169" s="145"/>
      <c r="AN169" s="145"/>
      <c r="AO169" s="145"/>
    </row>
    <row r="170" spans="1:41" s="152" customFormat="1" x14ac:dyDescent="0.25">
      <c r="A170" s="195">
        <v>1.22</v>
      </c>
      <c r="B170" s="195" t="s">
        <v>48</v>
      </c>
      <c r="C170" s="193" t="s">
        <v>41</v>
      </c>
      <c r="D170" s="195" t="s">
        <v>2097</v>
      </c>
      <c r="E170" s="195" t="s">
        <v>1573</v>
      </c>
      <c r="F170" s="195" t="s">
        <v>1574</v>
      </c>
      <c r="G170" s="193" t="s">
        <v>1575</v>
      </c>
      <c r="H170" s="195" t="s">
        <v>1509</v>
      </c>
      <c r="I170" s="195" t="s">
        <v>1383</v>
      </c>
      <c r="J170" s="195"/>
      <c r="K170" s="195" t="s">
        <v>1510</v>
      </c>
      <c r="L170" s="195">
        <v>1400</v>
      </c>
      <c r="M170" s="195">
        <v>0</v>
      </c>
      <c r="N170" s="195">
        <v>1400</v>
      </c>
      <c r="O170" s="195">
        <v>169</v>
      </c>
      <c r="P170" s="144">
        <v>169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/>
      <c r="W170" s="195"/>
      <c r="X170" s="195"/>
      <c r="Y170" s="195">
        <v>61</v>
      </c>
      <c r="Z170" s="195">
        <v>100</v>
      </c>
      <c r="AA170" s="195">
        <v>8</v>
      </c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45"/>
      <c r="AL170" s="145"/>
      <c r="AM170" s="145"/>
      <c r="AN170" s="145"/>
      <c r="AO170" s="145"/>
    </row>
    <row r="171" spans="1:41" s="152" customFormat="1" x14ac:dyDescent="0.25">
      <c r="A171" s="195">
        <v>3.21</v>
      </c>
      <c r="B171" s="195" t="s">
        <v>1916</v>
      </c>
      <c r="C171" s="193" t="s">
        <v>41</v>
      </c>
      <c r="D171" s="195">
        <v>1880</v>
      </c>
      <c r="E171" s="195" t="s">
        <v>2149</v>
      </c>
      <c r="F171" s="195"/>
      <c r="G171" s="193" t="s">
        <v>2150</v>
      </c>
      <c r="H171" s="195" t="s">
        <v>1845</v>
      </c>
      <c r="I171" s="195" t="s">
        <v>1383</v>
      </c>
      <c r="J171" s="195" t="s">
        <v>1384</v>
      </c>
      <c r="K171" s="195" t="s">
        <v>1385</v>
      </c>
      <c r="L171" s="195">
        <v>2</v>
      </c>
      <c r="M171" s="195">
        <v>0</v>
      </c>
      <c r="N171" s="195">
        <v>2</v>
      </c>
      <c r="O171" s="195">
        <v>1</v>
      </c>
      <c r="P171" s="144">
        <v>2</v>
      </c>
      <c r="Q171" s="195">
        <v>0</v>
      </c>
      <c r="R171" s="195">
        <v>0</v>
      </c>
      <c r="S171" s="195">
        <v>0</v>
      </c>
      <c r="T171" s="195">
        <v>0</v>
      </c>
      <c r="U171" s="195">
        <v>1</v>
      </c>
      <c r="V171" s="195">
        <v>1</v>
      </c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45"/>
      <c r="AL171" s="145"/>
      <c r="AM171" s="145"/>
      <c r="AN171" s="145"/>
      <c r="AO171" s="145"/>
    </row>
    <row r="172" spans="1:41" s="152" customFormat="1" x14ac:dyDescent="0.25">
      <c r="A172" s="195">
        <v>3.32</v>
      </c>
      <c r="B172" s="195" t="s">
        <v>1916</v>
      </c>
      <c r="C172" s="193" t="s">
        <v>41</v>
      </c>
      <c r="D172" s="195">
        <v>3002</v>
      </c>
      <c r="E172" s="277" t="s">
        <v>3459</v>
      </c>
      <c r="F172" s="195" t="s">
        <v>2134</v>
      </c>
      <c r="G172" s="193" t="s">
        <v>2135</v>
      </c>
      <c r="H172" s="195" t="s">
        <v>1724</v>
      </c>
      <c r="I172" s="195" t="s">
        <v>1383</v>
      </c>
      <c r="J172" s="195" t="s">
        <v>1384</v>
      </c>
      <c r="K172" s="195" t="s">
        <v>1533</v>
      </c>
      <c r="L172" s="195">
        <v>58</v>
      </c>
      <c r="M172" s="195">
        <v>0</v>
      </c>
      <c r="N172" s="195">
        <v>58</v>
      </c>
      <c r="O172" s="195">
        <v>58</v>
      </c>
      <c r="P172" s="144">
        <v>58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W172" s="195">
        <v>25</v>
      </c>
      <c r="X172" s="195">
        <v>25</v>
      </c>
      <c r="Y172" s="195">
        <v>8</v>
      </c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45"/>
      <c r="AL172" s="145"/>
      <c r="AM172" s="145"/>
      <c r="AN172" s="145"/>
      <c r="AO172" s="145"/>
    </row>
    <row r="173" spans="1:41" s="152" customFormat="1" x14ac:dyDescent="0.25">
      <c r="A173" s="195">
        <v>1.1100000000000001</v>
      </c>
      <c r="B173" s="195" t="s">
        <v>40</v>
      </c>
      <c r="C173" s="193" t="s">
        <v>41</v>
      </c>
      <c r="D173" s="195">
        <v>3039</v>
      </c>
      <c r="E173" s="195" t="s">
        <v>2736</v>
      </c>
      <c r="F173" s="195"/>
      <c r="G173" s="193" t="s">
        <v>2737</v>
      </c>
      <c r="H173" s="195" t="s">
        <v>1662</v>
      </c>
      <c r="I173" s="195" t="s">
        <v>1383</v>
      </c>
      <c r="J173" s="195"/>
      <c r="K173" s="195" t="s">
        <v>1398</v>
      </c>
      <c r="L173" s="195">
        <v>1</v>
      </c>
      <c r="M173" s="195"/>
      <c r="N173" s="195">
        <v>1</v>
      </c>
      <c r="O173" s="195"/>
      <c r="P173" s="144">
        <v>1</v>
      </c>
      <c r="Q173" s="195"/>
      <c r="R173" s="195"/>
      <c r="S173" s="195"/>
      <c r="T173" s="195"/>
      <c r="U173" s="195">
        <v>1</v>
      </c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45"/>
      <c r="AL173" s="145"/>
      <c r="AM173" s="145"/>
      <c r="AN173" s="145"/>
      <c r="AO173" s="145"/>
    </row>
    <row r="174" spans="1:41" s="152" customFormat="1" x14ac:dyDescent="0.25">
      <c r="A174" s="195">
        <v>1.1100000000000001</v>
      </c>
      <c r="B174" s="195" t="s">
        <v>40</v>
      </c>
      <c r="C174" s="193" t="s">
        <v>41</v>
      </c>
      <c r="D174" s="195">
        <v>2019</v>
      </c>
      <c r="E174" s="195" t="s">
        <v>1835</v>
      </c>
      <c r="F174" s="195"/>
      <c r="G174" s="193" t="s">
        <v>1836</v>
      </c>
      <c r="H174" s="195" t="s">
        <v>1501</v>
      </c>
      <c r="I174" s="195" t="s">
        <v>1383</v>
      </c>
      <c r="J174" s="195"/>
      <c r="K174" s="195" t="s">
        <v>1487</v>
      </c>
      <c r="L174" s="195">
        <v>1</v>
      </c>
      <c r="M174" s="195">
        <v>0</v>
      </c>
      <c r="N174" s="195">
        <v>1</v>
      </c>
      <c r="O174" s="195">
        <v>0</v>
      </c>
      <c r="P174" s="144">
        <v>1</v>
      </c>
      <c r="Q174" s="195">
        <v>0</v>
      </c>
      <c r="R174" s="195">
        <v>0</v>
      </c>
      <c r="S174" s="195">
        <v>1</v>
      </c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45"/>
      <c r="AL174" s="145"/>
      <c r="AM174" s="145"/>
      <c r="AN174" s="145"/>
      <c r="AO174" s="145"/>
    </row>
    <row r="175" spans="1:41" s="152" customFormat="1" x14ac:dyDescent="0.25">
      <c r="A175" s="195">
        <v>1.1100000000000001</v>
      </c>
      <c r="B175" s="195" t="s">
        <v>40</v>
      </c>
      <c r="C175" s="193" t="s">
        <v>41</v>
      </c>
      <c r="D175" s="195" t="s">
        <v>1857</v>
      </c>
      <c r="E175" s="195" t="s">
        <v>1858</v>
      </c>
      <c r="F175" s="195"/>
      <c r="G175" s="193" t="s">
        <v>1859</v>
      </c>
      <c r="H175" s="195" t="s">
        <v>1860</v>
      </c>
      <c r="I175" s="195" t="s">
        <v>1383</v>
      </c>
      <c r="J175" s="195"/>
      <c r="K175" s="195" t="s">
        <v>1385</v>
      </c>
      <c r="L175" s="195">
        <v>1</v>
      </c>
      <c r="M175" s="195">
        <v>0</v>
      </c>
      <c r="N175" s="195">
        <v>1</v>
      </c>
      <c r="O175" s="195">
        <v>0</v>
      </c>
      <c r="P175" s="144">
        <v>1</v>
      </c>
      <c r="Q175" s="195">
        <v>0</v>
      </c>
      <c r="R175" s="195">
        <v>0</v>
      </c>
      <c r="S175" s="195">
        <v>1</v>
      </c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45"/>
      <c r="AL175" s="145"/>
      <c r="AM175" s="145"/>
      <c r="AN175" s="145"/>
      <c r="AO175" s="145"/>
    </row>
    <row r="176" spans="1:41" s="152" customFormat="1" x14ac:dyDescent="0.25">
      <c r="A176" s="195">
        <v>1.1100000000000001</v>
      </c>
      <c r="B176" s="195" t="s">
        <v>40</v>
      </c>
      <c r="C176" s="193" t="s">
        <v>41</v>
      </c>
      <c r="D176" s="195">
        <v>1857</v>
      </c>
      <c r="E176" s="195" t="s">
        <v>1671</v>
      </c>
      <c r="F176" s="195"/>
      <c r="G176" s="193" t="s">
        <v>1672</v>
      </c>
      <c r="H176" s="195" t="s">
        <v>1673</v>
      </c>
      <c r="I176" s="195" t="s">
        <v>1383</v>
      </c>
      <c r="J176" s="195"/>
      <c r="K176" s="195" t="s">
        <v>1645</v>
      </c>
      <c r="L176" s="195">
        <v>2</v>
      </c>
      <c r="M176" s="195">
        <v>0</v>
      </c>
      <c r="N176" s="195">
        <v>2</v>
      </c>
      <c r="O176" s="195">
        <v>0</v>
      </c>
      <c r="P176" s="144">
        <v>2</v>
      </c>
      <c r="Q176" s="195">
        <v>0</v>
      </c>
      <c r="R176" s="195">
        <v>2</v>
      </c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45"/>
      <c r="AL176" s="145"/>
      <c r="AM176" s="145"/>
      <c r="AN176" s="145"/>
      <c r="AO176" s="145"/>
    </row>
    <row r="177" spans="1:41" s="152" customFormat="1" x14ac:dyDescent="0.25">
      <c r="A177" s="195">
        <v>1.1100000000000001</v>
      </c>
      <c r="B177" s="195" t="s">
        <v>40</v>
      </c>
      <c r="C177" s="193" t="s">
        <v>41</v>
      </c>
      <c r="D177" s="195">
        <v>1832</v>
      </c>
      <c r="E177" s="195" t="s">
        <v>1515</v>
      </c>
      <c r="F177" s="195"/>
      <c r="G177" s="193" t="s">
        <v>1516</v>
      </c>
      <c r="H177" s="195" t="s">
        <v>1509</v>
      </c>
      <c r="I177" s="195" t="s">
        <v>1383</v>
      </c>
      <c r="J177" s="195"/>
      <c r="K177" s="195" t="s">
        <v>1510</v>
      </c>
      <c r="L177" s="195">
        <v>1</v>
      </c>
      <c r="M177" s="195">
        <v>0</v>
      </c>
      <c r="N177" s="195">
        <v>1</v>
      </c>
      <c r="O177" s="195">
        <v>0</v>
      </c>
      <c r="P177" s="144">
        <v>1</v>
      </c>
      <c r="Q177" s="195">
        <v>1</v>
      </c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45"/>
      <c r="AL177" s="145"/>
      <c r="AM177" s="145"/>
      <c r="AN177" s="145"/>
      <c r="AO177" s="145"/>
    </row>
    <row r="178" spans="1:41" s="152" customFormat="1" x14ac:dyDescent="0.25">
      <c r="A178" s="195">
        <v>1.1100000000000001</v>
      </c>
      <c r="B178" s="195" t="s">
        <v>40</v>
      </c>
      <c r="C178" s="193" t="s">
        <v>41</v>
      </c>
      <c r="D178" s="195">
        <v>1420</v>
      </c>
      <c r="E178" s="195" t="s">
        <v>1905</v>
      </c>
      <c r="F178" s="195"/>
      <c r="G178" s="193" t="s">
        <v>1906</v>
      </c>
      <c r="H178" s="195" t="s">
        <v>1907</v>
      </c>
      <c r="I178" s="195" t="s">
        <v>1383</v>
      </c>
      <c r="J178" s="195"/>
      <c r="K178" s="195" t="s">
        <v>1385</v>
      </c>
      <c r="L178" s="195">
        <v>3</v>
      </c>
      <c r="M178" s="195">
        <v>0</v>
      </c>
      <c r="N178" s="195">
        <v>3</v>
      </c>
      <c r="O178" s="195">
        <v>0</v>
      </c>
      <c r="P178" s="144">
        <v>3</v>
      </c>
      <c r="Q178" s="195">
        <v>0</v>
      </c>
      <c r="R178" s="195">
        <v>3</v>
      </c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45"/>
      <c r="AL178" s="145"/>
      <c r="AM178" s="145"/>
      <c r="AN178" s="145"/>
      <c r="AO178" s="145"/>
    </row>
    <row r="179" spans="1:41" s="152" customFormat="1" x14ac:dyDescent="0.25">
      <c r="A179" s="195">
        <v>1.1100000000000001</v>
      </c>
      <c r="B179" s="195" t="s">
        <v>40</v>
      </c>
      <c r="C179" s="193" t="s">
        <v>41</v>
      </c>
      <c r="D179" s="195">
        <v>2072</v>
      </c>
      <c r="E179" s="195" t="s">
        <v>1665</v>
      </c>
      <c r="F179" s="195"/>
      <c r="G179" s="193" t="s">
        <v>1666</v>
      </c>
      <c r="H179" s="195" t="s">
        <v>1662</v>
      </c>
      <c r="I179" s="195" t="s">
        <v>1383</v>
      </c>
      <c r="J179" s="195"/>
      <c r="K179" s="195" t="s">
        <v>1398</v>
      </c>
      <c r="L179" s="195">
        <v>1</v>
      </c>
      <c r="M179" s="195">
        <v>0</v>
      </c>
      <c r="N179" s="195">
        <v>1</v>
      </c>
      <c r="O179" s="195">
        <v>0</v>
      </c>
      <c r="P179" s="144">
        <v>1</v>
      </c>
      <c r="Q179" s="195">
        <v>0</v>
      </c>
      <c r="R179" s="195">
        <v>0</v>
      </c>
      <c r="S179" s="195">
        <v>0</v>
      </c>
      <c r="T179" s="195">
        <v>1</v>
      </c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45"/>
      <c r="AL179" s="145"/>
      <c r="AM179" s="145"/>
      <c r="AN179" s="145"/>
      <c r="AO179" s="145"/>
    </row>
    <row r="180" spans="1:41" s="152" customFormat="1" x14ac:dyDescent="0.25">
      <c r="A180" s="195">
        <v>1.1100000000000001</v>
      </c>
      <c r="B180" s="195" t="s">
        <v>40</v>
      </c>
      <c r="C180" s="193" t="s">
        <v>41</v>
      </c>
      <c r="D180" s="195">
        <v>2000</v>
      </c>
      <c r="E180" s="195" t="s">
        <v>1663</v>
      </c>
      <c r="F180" s="195"/>
      <c r="G180" s="193" t="s">
        <v>1664</v>
      </c>
      <c r="H180" s="195" t="s">
        <v>1662</v>
      </c>
      <c r="I180" s="195" t="s">
        <v>1383</v>
      </c>
      <c r="J180" s="195"/>
      <c r="K180" s="195" t="s">
        <v>1398</v>
      </c>
      <c r="L180" s="195">
        <v>1</v>
      </c>
      <c r="M180" s="195">
        <v>0</v>
      </c>
      <c r="N180" s="195">
        <v>1</v>
      </c>
      <c r="O180" s="195">
        <v>0</v>
      </c>
      <c r="P180" s="144">
        <v>1</v>
      </c>
      <c r="Q180" s="195">
        <v>0</v>
      </c>
      <c r="R180" s="195">
        <v>0</v>
      </c>
      <c r="S180" s="195">
        <v>0</v>
      </c>
      <c r="T180" s="195">
        <v>1</v>
      </c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45"/>
      <c r="AL180" s="145"/>
      <c r="AM180" s="145"/>
      <c r="AN180" s="145"/>
      <c r="AO180" s="145"/>
    </row>
    <row r="181" spans="1:41" s="152" customFormat="1" x14ac:dyDescent="0.25">
      <c r="A181" s="195">
        <v>3.32</v>
      </c>
      <c r="B181" s="195" t="s">
        <v>1916</v>
      </c>
      <c r="C181" s="193" t="s">
        <v>41</v>
      </c>
      <c r="D181" s="195">
        <v>3011</v>
      </c>
      <c r="E181" s="195" t="s">
        <v>2074</v>
      </c>
      <c r="F181" s="195" t="s">
        <v>42</v>
      </c>
      <c r="G181" s="193" t="s">
        <v>2075</v>
      </c>
      <c r="H181" s="195" t="s">
        <v>1382</v>
      </c>
      <c r="I181" s="195" t="s">
        <v>1383</v>
      </c>
      <c r="J181" s="195" t="s">
        <v>1384</v>
      </c>
      <c r="K181" s="195" t="s">
        <v>1385</v>
      </c>
      <c r="L181" s="195">
        <v>24</v>
      </c>
      <c r="M181" s="195">
        <v>0</v>
      </c>
      <c r="N181" s="195">
        <v>24</v>
      </c>
      <c r="O181" s="195">
        <v>24</v>
      </c>
      <c r="P181" s="144">
        <v>24</v>
      </c>
      <c r="Q181" s="195">
        <v>0</v>
      </c>
      <c r="R181" s="195">
        <v>0</v>
      </c>
      <c r="S181" s="195">
        <v>0</v>
      </c>
      <c r="T181" s="195">
        <v>0</v>
      </c>
      <c r="U181" s="195">
        <v>0</v>
      </c>
      <c r="V181" s="195">
        <v>24</v>
      </c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45"/>
      <c r="AL181" s="145"/>
      <c r="AM181" s="145"/>
      <c r="AN181" s="145"/>
      <c r="AO181" s="145"/>
    </row>
    <row r="182" spans="1:41" s="152" customFormat="1" x14ac:dyDescent="0.25">
      <c r="A182" s="195">
        <v>3.11</v>
      </c>
      <c r="B182" s="195" t="s">
        <v>1378</v>
      </c>
      <c r="C182" s="193" t="s">
        <v>41</v>
      </c>
      <c r="D182" s="195" t="s">
        <v>1494</v>
      </c>
      <c r="E182" s="195" t="s">
        <v>1495</v>
      </c>
      <c r="F182" s="195"/>
      <c r="G182" s="193" t="s">
        <v>1496</v>
      </c>
      <c r="H182" s="195" t="s">
        <v>1493</v>
      </c>
      <c r="I182" s="195" t="s">
        <v>1383</v>
      </c>
      <c r="J182" s="195" t="s">
        <v>1384</v>
      </c>
      <c r="K182" s="195" t="s">
        <v>1487</v>
      </c>
      <c r="L182" s="195">
        <v>1</v>
      </c>
      <c r="M182" s="195">
        <v>1</v>
      </c>
      <c r="N182" s="195">
        <v>0</v>
      </c>
      <c r="O182" s="195">
        <v>0</v>
      </c>
      <c r="P182" s="144">
        <v>0</v>
      </c>
      <c r="Q182" s="195">
        <v>0</v>
      </c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45"/>
      <c r="AL182" s="145"/>
      <c r="AM182" s="145"/>
      <c r="AN182" s="145"/>
      <c r="AO182" s="145"/>
    </row>
    <row r="183" spans="1:41" s="152" customFormat="1" x14ac:dyDescent="0.25">
      <c r="A183" s="195">
        <v>3.11</v>
      </c>
      <c r="B183" s="195" t="s">
        <v>1378</v>
      </c>
      <c r="C183" s="193" t="s">
        <v>41</v>
      </c>
      <c r="D183" s="195">
        <v>1861</v>
      </c>
      <c r="E183" s="195" t="s">
        <v>2202</v>
      </c>
      <c r="F183" s="195"/>
      <c r="G183" s="193" t="s">
        <v>1613</v>
      </c>
      <c r="H183" s="195" t="s">
        <v>1801</v>
      </c>
      <c r="I183" s="195" t="s">
        <v>1383</v>
      </c>
      <c r="J183" s="195" t="s">
        <v>1384</v>
      </c>
      <c r="K183" s="195" t="s">
        <v>1487</v>
      </c>
      <c r="L183" s="195">
        <v>1</v>
      </c>
      <c r="M183" s="195">
        <v>0</v>
      </c>
      <c r="N183" s="195">
        <v>1</v>
      </c>
      <c r="O183" s="195">
        <v>1</v>
      </c>
      <c r="P183" s="144">
        <v>1</v>
      </c>
      <c r="Q183" s="195">
        <v>0</v>
      </c>
      <c r="R183" s="195">
        <v>0</v>
      </c>
      <c r="S183" s="195">
        <v>0</v>
      </c>
      <c r="T183" s="195">
        <v>0</v>
      </c>
      <c r="U183" s="195">
        <v>0</v>
      </c>
      <c r="V183" s="195">
        <v>1</v>
      </c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45"/>
      <c r="AL183" s="145"/>
      <c r="AM183" s="145"/>
      <c r="AN183" s="145"/>
      <c r="AO183" s="145"/>
    </row>
    <row r="184" spans="1:41" s="152" customFormat="1" x14ac:dyDescent="0.25">
      <c r="A184" s="195">
        <v>1.1100000000000001</v>
      </c>
      <c r="B184" s="195" t="s">
        <v>40</v>
      </c>
      <c r="C184" s="193" t="s">
        <v>41</v>
      </c>
      <c r="D184" s="195" t="s">
        <v>1611</v>
      </c>
      <c r="E184" s="195" t="s">
        <v>1612</v>
      </c>
      <c r="F184" s="195"/>
      <c r="G184" s="193" t="s">
        <v>1613</v>
      </c>
      <c r="H184" s="195" t="s">
        <v>1589</v>
      </c>
      <c r="I184" s="195" t="s">
        <v>1383</v>
      </c>
      <c r="J184" s="195"/>
      <c r="K184" s="195" t="s">
        <v>1590</v>
      </c>
      <c r="L184" s="195">
        <v>1</v>
      </c>
      <c r="M184" s="195">
        <v>1</v>
      </c>
      <c r="N184" s="195">
        <v>0</v>
      </c>
      <c r="O184" s="195">
        <v>0</v>
      </c>
      <c r="P184" s="144">
        <v>0</v>
      </c>
      <c r="Q184" s="195">
        <v>0</v>
      </c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45"/>
      <c r="AL184" s="145"/>
      <c r="AM184" s="145"/>
      <c r="AN184" s="145"/>
      <c r="AO184" s="145"/>
    </row>
    <row r="185" spans="1:41" s="152" customFormat="1" x14ac:dyDescent="0.25">
      <c r="A185" s="195">
        <v>1.31</v>
      </c>
      <c r="B185" s="195" t="s">
        <v>48</v>
      </c>
      <c r="C185" s="193" t="s">
        <v>41</v>
      </c>
      <c r="D185" s="195">
        <v>2074</v>
      </c>
      <c r="E185" s="195" t="s">
        <v>1720</v>
      </c>
      <c r="F185" s="195"/>
      <c r="G185" s="193" t="s">
        <v>1721</v>
      </c>
      <c r="H185" s="195" t="s">
        <v>1486</v>
      </c>
      <c r="I185" s="195" t="s">
        <v>1383</v>
      </c>
      <c r="J185" s="195"/>
      <c r="K185" s="195" t="s">
        <v>1487</v>
      </c>
      <c r="L185" s="195">
        <v>4</v>
      </c>
      <c r="M185" s="195">
        <v>0</v>
      </c>
      <c r="N185" s="195">
        <v>4</v>
      </c>
      <c r="O185" s="195">
        <v>4</v>
      </c>
      <c r="P185" s="144">
        <v>4</v>
      </c>
      <c r="Q185" s="195">
        <v>0</v>
      </c>
      <c r="R185" s="195">
        <v>0</v>
      </c>
      <c r="S185" s="195">
        <v>0</v>
      </c>
      <c r="T185" s="195">
        <v>0</v>
      </c>
      <c r="U185" s="195">
        <v>0</v>
      </c>
      <c r="V185" s="195">
        <v>4</v>
      </c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45"/>
      <c r="AL185" s="145"/>
      <c r="AM185" s="145"/>
      <c r="AN185" s="145"/>
      <c r="AO185" s="145"/>
    </row>
    <row r="186" spans="1:41" s="152" customFormat="1" x14ac:dyDescent="0.25">
      <c r="A186" s="195">
        <v>3.32</v>
      </c>
      <c r="B186" s="195" t="s">
        <v>1916</v>
      </c>
      <c r="C186" s="193" t="s">
        <v>41</v>
      </c>
      <c r="D186" s="195">
        <v>3080</v>
      </c>
      <c r="E186" s="195" t="s">
        <v>2214</v>
      </c>
      <c r="F186" s="195"/>
      <c r="G186" s="193" t="s">
        <v>2215</v>
      </c>
      <c r="H186" s="195" t="s">
        <v>1724</v>
      </c>
      <c r="I186" s="195" t="s">
        <v>1383</v>
      </c>
      <c r="J186" s="195" t="s">
        <v>1384</v>
      </c>
      <c r="K186" s="195" t="s">
        <v>1533</v>
      </c>
      <c r="L186" s="195">
        <v>22</v>
      </c>
      <c r="M186" s="195">
        <v>0</v>
      </c>
      <c r="N186" s="195">
        <v>22</v>
      </c>
      <c r="O186" s="195">
        <v>22</v>
      </c>
      <c r="P186" s="144">
        <v>22</v>
      </c>
      <c r="Q186" s="195">
        <v>0</v>
      </c>
      <c r="R186" s="195">
        <v>0</v>
      </c>
      <c r="S186" s="195">
        <v>0</v>
      </c>
      <c r="T186" s="195">
        <v>0</v>
      </c>
      <c r="U186" s="195">
        <v>0</v>
      </c>
      <c r="V186" s="195">
        <v>22</v>
      </c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45"/>
      <c r="AL186" s="145"/>
      <c r="AM186" s="145"/>
      <c r="AN186" s="145"/>
      <c r="AO186" s="145"/>
    </row>
    <row r="187" spans="1:41" s="152" customFormat="1" x14ac:dyDescent="0.25">
      <c r="A187" s="195">
        <v>3.11</v>
      </c>
      <c r="B187" s="195" t="s">
        <v>1378</v>
      </c>
      <c r="C187" s="193" t="s">
        <v>41</v>
      </c>
      <c r="D187" s="195">
        <v>1603</v>
      </c>
      <c r="E187" s="195" t="s">
        <v>2050</v>
      </c>
      <c r="F187" s="195"/>
      <c r="G187" s="193" t="s">
        <v>2051</v>
      </c>
      <c r="H187" s="195" t="s">
        <v>1728</v>
      </c>
      <c r="I187" s="195" t="s">
        <v>1383</v>
      </c>
      <c r="J187" s="195" t="s">
        <v>1384</v>
      </c>
      <c r="K187" s="195" t="s">
        <v>1385</v>
      </c>
      <c r="L187" s="195">
        <v>1</v>
      </c>
      <c r="M187" s="195">
        <v>0</v>
      </c>
      <c r="N187" s="195">
        <v>1</v>
      </c>
      <c r="O187" s="195">
        <v>0</v>
      </c>
      <c r="P187" s="144">
        <v>1</v>
      </c>
      <c r="Q187" s="195">
        <v>0</v>
      </c>
      <c r="R187" s="195">
        <v>0</v>
      </c>
      <c r="S187" s="195">
        <v>0</v>
      </c>
      <c r="T187" s="195">
        <v>0</v>
      </c>
      <c r="U187" s="195">
        <v>1</v>
      </c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45"/>
      <c r="AL187" s="145"/>
      <c r="AM187" s="145"/>
      <c r="AN187" s="145"/>
      <c r="AO187" s="145"/>
    </row>
    <row r="188" spans="1:41" s="152" customFormat="1" x14ac:dyDescent="0.25">
      <c r="A188" s="195">
        <v>1.1200000000000001</v>
      </c>
      <c r="B188" s="195" t="s">
        <v>40</v>
      </c>
      <c r="C188" s="193" t="s">
        <v>41</v>
      </c>
      <c r="D188" s="195" t="s">
        <v>1767</v>
      </c>
      <c r="E188" s="195" t="s">
        <v>1768</v>
      </c>
      <c r="F188" s="195" t="s">
        <v>42</v>
      </c>
      <c r="G188" s="193" t="s">
        <v>1769</v>
      </c>
      <c r="H188" s="195" t="s">
        <v>1764</v>
      </c>
      <c r="I188" s="195" t="s">
        <v>1383</v>
      </c>
      <c r="J188" s="195"/>
      <c r="K188" s="195" t="s">
        <v>1590</v>
      </c>
      <c r="L188" s="195">
        <v>13</v>
      </c>
      <c r="M188" s="195">
        <v>0</v>
      </c>
      <c r="N188" s="195">
        <v>13</v>
      </c>
      <c r="O188" s="195">
        <v>0</v>
      </c>
      <c r="P188" s="144">
        <v>13</v>
      </c>
      <c r="Q188" s="195">
        <v>13</v>
      </c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45"/>
      <c r="AL188" s="145"/>
      <c r="AM188" s="145"/>
      <c r="AN188" s="145"/>
      <c r="AO188" s="145"/>
    </row>
    <row r="189" spans="1:41" s="152" customFormat="1" x14ac:dyDescent="0.25">
      <c r="A189" s="195">
        <v>4.22</v>
      </c>
      <c r="B189" s="195" t="s">
        <v>48</v>
      </c>
      <c r="C189" s="193" t="s">
        <v>41</v>
      </c>
      <c r="D189" s="195">
        <v>1468</v>
      </c>
      <c r="E189" s="195" t="s">
        <v>2016</v>
      </c>
      <c r="F189" s="195"/>
      <c r="G189" s="193" t="s">
        <v>2017</v>
      </c>
      <c r="H189" s="195" t="s">
        <v>1956</v>
      </c>
      <c r="I189" s="195" t="s">
        <v>1383</v>
      </c>
      <c r="J189" s="195"/>
      <c r="K189" s="195" t="s">
        <v>1533</v>
      </c>
      <c r="L189" s="195">
        <v>19</v>
      </c>
      <c r="M189" s="195">
        <v>0</v>
      </c>
      <c r="N189" s="195">
        <v>19</v>
      </c>
      <c r="O189" s="195">
        <v>7</v>
      </c>
      <c r="P189" s="144">
        <v>13</v>
      </c>
      <c r="Q189" s="195">
        <v>0</v>
      </c>
      <c r="R189" s="195">
        <v>0</v>
      </c>
      <c r="S189" s="195">
        <v>0</v>
      </c>
      <c r="T189" s="195">
        <v>0</v>
      </c>
      <c r="U189" s="195">
        <v>6</v>
      </c>
      <c r="V189" s="195">
        <v>7</v>
      </c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45"/>
      <c r="AL189" s="145"/>
      <c r="AM189" s="145"/>
      <c r="AN189" s="145"/>
      <c r="AO189" s="145"/>
    </row>
    <row r="190" spans="1:41" s="152" customFormat="1" x14ac:dyDescent="0.25">
      <c r="A190" s="195">
        <v>3.12</v>
      </c>
      <c r="B190" s="195" t="s">
        <v>1378</v>
      </c>
      <c r="C190" s="193" t="s">
        <v>41</v>
      </c>
      <c r="D190" s="195">
        <v>1847</v>
      </c>
      <c r="E190" s="195" t="s">
        <v>1465</v>
      </c>
      <c r="F190" s="195"/>
      <c r="G190" s="193" t="s">
        <v>1466</v>
      </c>
      <c r="H190" s="195" t="s">
        <v>1388</v>
      </c>
      <c r="I190" s="195" t="s">
        <v>1383</v>
      </c>
      <c r="J190" s="195" t="s">
        <v>1384</v>
      </c>
      <c r="K190" s="195" t="s">
        <v>1385</v>
      </c>
      <c r="L190" s="195">
        <v>8</v>
      </c>
      <c r="M190" s="195">
        <v>1</v>
      </c>
      <c r="N190" s="195">
        <v>7</v>
      </c>
      <c r="O190" s="195">
        <v>0</v>
      </c>
      <c r="P190" s="144">
        <v>7</v>
      </c>
      <c r="Q190" s="195">
        <v>0</v>
      </c>
      <c r="R190" s="195">
        <v>0</v>
      </c>
      <c r="S190" s="195">
        <v>7</v>
      </c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45"/>
      <c r="AL190" s="145"/>
      <c r="AM190" s="145"/>
      <c r="AN190" s="145"/>
      <c r="AO190" s="145"/>
    </row>
    <row r="191" spans="1:41" s="152" customFormat="1" x14ac:dyDescent="0.25">
      <c r="A191" s="195">
        <v>1.1100000000000001</v>
      </c>
      <c r="B191" s="195" t="s">
        <v>1378</v>
      </c>
      <c r="C191" s="193" t="s">
        <v>41</v>
      </c>
      <c r="D191" s="195">
        <v>2038</v>
      </c>
      <c r="E191" s="195" t="s">
        <v>1693</v>
      </c>
      <c r="F191" s="195"/>
      <c r="G191" s="193" t="s">
        <v>1694</v>
      </c>
      <c r="H191" s="195" t="s">
        <v>1695</v>
      </c>
      <c r="I191" s="195" t="s">
        <v>1383</v>
      </c>
      <c r="J191" s="195"/>
      <c r="K191" s="195" t="s">
        <v>1590</v>
      </c>
      <c r="L191" s="195">
        <v>1</v>
      </c>
      <c r="M191" s="195">
        <v>0</v>
      </c>
      <c r="N191" s="195">
        <v>1</v>
      </c>
      <c r="O191" s="195">
        <v>0</v>
      </c>
      <c r="P191" s="144">
        <v>1</v>
      </c>
      <c r="Q191" s="195">
        <v>0</v>
      </c>
      <c r="R191" s="195">
        <v>0</v>
      </c>
      <c r="S191" s="195">
        <v>0</v>
      </c>
      <c r="T191" s="195">
        <v>1</v>
      </c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45"/>
      <c r="AL191" s="145"/>
      <c r="AM191" s="145"/>
      <c r="AN191" s="145"/>
      <c r="AO191" s="145"/>
    </row>
    <row r="192" spans="1:41" s="152" customFormat="1" x14ac:dyDescent="0.25">
      <c r="A192" s="195">
        <v>1.31</v>
      </c>
      <c r="B192" s="195" t="s">
        <v>48</v>
      </c>
      <c r="C192" s="193" t="s">
        <v>41</v>
      </c>
      <c r="D192" s="195" t="s">
        <v>1713</v>
      </c>
      <c r="E192" s="195" t="s">
        <v>2206</v>
      </c>
      <c r="F192" s="195"/>
      <c r="G192" s="193" t="s">
        <v>1714</v>
      </c>
      <c r="H192" s="195" t="s">
        <v>1710</v>
      </c>
      <c r="I192" s="195" t="s">
        <v>1383</v>
      </c>
      <c r="J192" s="195"/>
      <c r="K192" s="195" t="s">
        <v>1385</v>
      </c>
      <c r="L192" s="195">
        <v>1</v>
      </c>
      <c r="M192" s="195">
        <v>1</v>
      </c>
      <c r="N192" s="195">
        <v>0</v>
      </c>
      <c r="O192" s="195">
        <v>1</v>
      </c>
      <c r="P192" s="144">
        <v>0</v>
      </c>
      <c r="Q192" s="195">
        <v>0</v>
      </c>
      <c r="R192" s="195">
        <v>0</v>
      </c>
      <c r="S192" s="195">
        <v>0</v>
      </c>
      <c r="T192" s="195">
        <v>0</v>
      </c>
      <c r="U192" s="195">
        <v>0</v>
      </c>
      <c r="V192" s="195">
        <v>0</v>
      </c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45"/>
      <c r="AL192" s="145"/>
      <c r="AM192" s="145"/>
      <c r="AN192" s="145"/>
      <c r="AO192" s="145"/>
    </row>
    <row r="193" spans="1:41" s="152" customFormat="1" x14ac:dyDescent="0.25">
      <c r="A193" s="195">
        <v>1.1100000000000001</v>
      </c>
      <c r="B193" s="195" t="s">
        <v>40</v>
      </c>
      <c r="C193" s="193" t="s">
        <v>41</v>
      </c>
      <c r="D193" s="195" t="s">
        <v>1389</v>
      </c>
      <c r="E193" s="195" t="s">
        <v>1390</v>
      </c>
      <c r="F193" s="195"/>
      <c r="G193" s="193" t="s">
        <v>1391</v>
      </c>
      <c r="H193" s="195" t="s">
        <v>1382</v>
      </c>
      <c r="I193" s="195" t="s">
        <v>1383</v>
      </c>
      <c r="J193" s="195"/>
      <c r="K193" s="195" t="s">
        <v>1385</v>
      </c>
      <c r="L193" s="195">
        <v>1</v>
      </c>
      <c r="M193" s="195">
        <v>0</v>
      </c>
      <c r="N193" s="195">
        <v>1</v>
      </c>
      <c r="O193" s="195">
        <v>0</v>
      </c>
      <c r="P193" s="144">
        <v>1</v>
      </c>
      <c r="Q193" s="195">
        <v>0</v>
      </c>
      <c r="R193" s="195">
        <v>0</v>
      </c>
      <c r="S193" s="195">
        <v>0</v>
      </c>
      <c r="T193" s="195">
        <v>1</v>
      </c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45"/>
      <c r="AL193" s="145"/>
      <c r="AM193" s="145"/>
      <c r="AN193" s="145"/>
      <c r="AO193" s="145"/>
    </row>
    <row r="194" spans="1:41" s="152" customFormat="1" x14ac:dyDescent="0.25">
      <c r="A194" s="195">
        <v>1.1200000000000001</v>
      </c>
      <c r="B194" s="195" t="s">
        <v>40</v>
      </c>
      <c r="C194" s="193" t="s">
        <v>41</v>
      </c>
      <c r="D194" s="195" t="s">
        <v>1827</v>
      </c>
      <c r="E194" s="195" t="s">
        <v>1828</v>
      </c>
      <c r="F194" s="195" t="s">
        <v>42</v>
      </c>
      <c r="G194" s="193" t="s">
        <v>1829</v>
      </c>
      <c r="H194" s="195" t="s">
        <v>1822</v>
      </c>
      <c r="I194" s="195" t="s">
        <v>1383</v>
      </c>
      <c r="J194" s="195"/>
      <c r="K194" s="195" t="s">
        <v>1533</v>
      </c>
      <c r="L194" s="195">
        <v>14</v>
      </c>
      <c r="M194" s="195">
        <v>0</v>
      </c>
      <c r="N194" s="195">
        <v>14</v>
      </c>
      <c r="O194" s="195">
        <v>0</v>
      </c>
      <c r="P194" s="144">
        <v>14</v>
      </c>
      <c r="Q194" s="195">
        <v>0</v>
      </c>
      <c r="R194" s="195">
        <v>14</v>
      </c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45"/>
      <c r="AL194" s="145"/>
      <c r="AM194" s="145"/>
      <c r="AN194" s="145"/>
      <c r="AO194" s="145"/>
    </row>
    <row r="195" spans="1:41" s="152" customFormat="1" x14ac:dyDescent="0.25">
      <c r="A195" s="195">
        <v>3.11</v>
      </c>
      <c r="B195" s="195" t="s">
        <v>1378</v>
      </c>
      <c r="C195" s="193" t="s">
        <v>41</v>
      </c>
      <c r="D195" s="195">
        <v>2043</v>
      </c>
      <c r="E195" s="195" t="s">
        <v>2052</v>
      </c>
      <c r="F195" s="195"/>
      <c r="G195" s="193" t="s">
        <v>2053</v>
      </c>
      <c r="H195" s="195" t="s">
        <v>1728</v>
      </c>
      <c r="I195" s="195" t="s">
        <v>1383</v>
      </c>
      <c r="J195" s="195" t="s">
        <v>1384</v>
      </c>
      <c r="K195" s="195" t="s">
        <v>1385</v>
      </c>
      <c r="L195" s="195">
        <v>1</v>
      </c>
      <c r="M195" s="195">
        <v>0</v>
      </c>
      <c r="N195" s="195">
        <v>1</v>
      </c>
      <c r="O195" s="195">
        <v>0</v>
      </c>
      <c r="P195" s="144">
        <v>1</v>
      </c>
      <c r="Q195" s="195">
        <v>0</v>
      </c>
      <c r="R195" s="195">
        <v>0</v>
      </c>
      <c r="S195" s="195">
        <v>0</v>
      </c>
      <c r="T195" s="195">
        <v>0</v>
      </c>
      <c r="U195" s="195">
        <v>1</v>
      </c>
      <c r="V195" s="195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45"/>
      <c r="AL195" s="145"/>
      <c r="AM195" s="145"/>
      <c r="AN195" s="145"/>
      <c r="AO195" s="145"/>
    </row>
    <row r="196" spans="1:41" s="152" customFormat="1" x14ac:dyDescent="0.25">
      <c r="A196" s="195">
        <v>1.1100000000000001</v>
      </c>
      <c r="B196" s="195" t="s">
        <v>40</v>
      </c>
      <c r="C196" s="193" t="s">
        <v>41</v>
      </c>
      <c r="D196" s="195">
        <v>2027</v>
      </c>
      <c r="E196" s="195" t="s">
        <v>1898</v>
      </c>
      <c r="F196" s="195"/>
      <c r="G196" s="193" t="s">
        <v>1899</v>
      </c>
      <c r="H196" s="195" t="s">
        <v>1883</v>
      </c>
      <c r="I196" s="195" t="s">
        <v>1383</v>
      </c>
      <c r="J196" s="195"/>
      <c r="K196" s="195" t="s">
        <v>1385</v>
      </c>
      <c r="L196" s="195">
        <v>1</v>
      </c>
      <c r="M196" s="195">
        <v>1</v>
      </c>
      <c r="N196" s="195">
        <v>0</v>
      </c>
      <c r="O196" s="195">
        <v>0</v>
      </c>
      <c r="P196" s="144">
        <v>0</v>
      </c>
      <c r="Q196" s="195">
        <v>0</v>
      </c>
      <c r="R196" s="195">
        <v>0</v>
      </c>
      <c r="S196" s="195">
        <v>0</v>
      </c>
      <c r="T196" s="195">
        <v>0</v>
      </c>
      <c r="U196" s="195">
        <v>0</v>
      </c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45"/>
      <c r="AL196" s="145"/>
      <c r="AM196" s="145"/>
      <c r="AN196" s="145"/>
      <c r="AO196" s="145"/>
    </row>
    <row r="197" spans="1:41" s="152" customFormat="1" x14ac:dyDescent="0.25">
      <c r="A197" s="195">
        <v>1.1100000000000001</v>
      </c>
      <c r="B197" s="195" t="s">
        <v>40</v>
      </c>
      <c r="C197" s="193" t="s">
        <v>41</v>
      </c>
      <c r="D197" s="195">
        <v>1885</v>
      </c>
      <c r="E197" s="195" t="s">
        <v>1428</v>
      </c>
      <c r="F197" s="195"/>
      <c r="G197" s="193" t="s">
        <v>1429</v>
      </c>
      <c r="H197" s="195" t="s">
        <v>1430</v>
      </c>
      <c r="I197" s="195" t="s">
        <v>1383</v>
      </c>
      <c r="J197" s="195"/>
      <c r="K197" s="195" t="s">
        <v>1431</v>
      </c>
      <c r="L197" s="195">
        <v>1</v>
      </c>
      <c r="M197" s="195">
        <v>1</v>
      </c>
      <c r="N197" s="195">
        <v>0</v>
      </c>
      <c r="O197" s="195">
        <v>0</v>
      </c>
      <c r="P197" s="144">
        <v>0</v>
      </c>
      <c r="Q197" s="195">
        <v>0</v>
      </c>
      <c r="R197" s="195">
        <v>0</v>
      </c>
      <c r="S197" s="195">
        <v>0</v>
      </c>
      <c r="T197" s="195">
        <v>0</v>
      </c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45"/>
      <c r="AL197" s="145"/>
      <c r="AM197" s="145"/>
      <c r="AN197" s="145"/>
      <c r="AO197" s="145"/>
    </row>
    <row r="198" spans="1:41" s="152" customFormat="1" x14ac:dyDescent="0.25">
      <c r="A198" s="195">
        <v>3.11</v>
      </c>
      <c r="B198" s="195" t="s">
        <v>1378</v>
      </c>
      <c r="C198" s="193" t="s">
        <v>41</v>
      </c>
      <c r="D198" s="195">
        <v>1877</v>
      </c>
      <c r="E198" s="195" t="s">
        <v>1848</v>
      </c>
      <c r="F198" s="195"/>
      <c r="G198" s="193" t="s">
        <v>1849</v>
      </c>
      <c r="H198" s="195" t="s">
        <v>1845</v>
      </c>
      <c r="I198" s="195" t="s">
        <v>1383</v>
      </c>
      <c r="J198" s="195" t="s">
        <v>1384</v>
      </c>
      <c r="K198" s="195" t="s">
        <v>1385</v>
      </c>
      <c r="L198" s="195">
        <v>1</v>
      </c>
      <c r="M198" s="195">
        <v>0</v>
      </c>
      <c r="N198" s="195">
        <v>1</v>
      </c>
      <c r="O198" s="195">
        <v>0</v>
      </c>
      <c r="P198" s="144">
        <v>1</v>
      </c>
      <c r="Q198" s="195">
        <v>0</v>
      </c>
      <c r="R198" s="195">
        <v>1</v>
      </c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45"/>
      <c r="AL198" s="145"/>
      <c r="AM198" s="145"/>
      <c r="AN198" s="145"/>
      <c r="AO198" s="145"/>
    </row>
    <row r="199" spans="1:41" s="152" customFormat="1" x14ac:dyDescent="0.25">
      <c r="A199" s="195">
        <v>3.11</v>
      </c>
      <c r="B199" s="195" t="s">
        <v>1378</v>
      </c>
      <c r="C199" s="193" t="s">
        <v>41</v>
      </c>
      <c r="D199" s="195" t="s">
        <v>1852</v>
      </c>
      <c r="E199" s="195" t="s">
        <v>1853</v>
      </c>
      <c r="F199" s="195"/>
      <c r="G199" s="193" t="s">
        <v>1854</v>
      </c>
      <c r="H199" s="195" t="s">
        <v>1845</v>
      </c>
      <c r="I199" s="195" t="s">
        <v>1383</v>
      </c>
      <c r="J199" s="195" t="s">
        <v>1384</v>
      </c>
      <c r="K199" s="195" t="s">
        <v>1385</v>
      </c>
      <c r="L199" s="195">
        <v>2</v>
      </c>
      <c r="M199" s="195">
        <v>1</v>
      </c>
      <c r="N199" s="195">
        <v>1</v>
      </c>
      <c r="O199" s="195">
        <v>0</v>
      </c>
      <c r="P199" s="144">
        <v>1</v>
      </c>
      <c r="Q199" s="195">
        <v>1</v>
      </c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45"/>
      <c r="AL199" s="145"/>
      <c r="AM199" s="145"/>
      <c r="AN199" s="145"/>
      <c r="AO199" s="145"/>
    </row>
    <row r="200" spans="1:41" s="152" customFormat="1" x14ac:dyDescent="0.25">
      <c r="A200" s="195">
        <v>3.31</v>
      </c>
      <c r="B200" s="195" t="s">
        <v>1916</v>
      </c>
      <c r="C200" s="193" t="s">
        <v>41</v>
      </c>
      <c r="D200" s="195">
        <v>2004</v>
      </c>
      <c r="E200" s="195" t="s">
        <v>1685</v>
      </c>
      <c r="F200" s="195"/>
      <c r="G200" s="193" t="s">
        <v>1686</v>
      </c>
      <c r="H200" s="195" t="s">
        <v>1475</v>
      </c>
      <c r="I200" s="195" t="s">
        <v>1383</v>
      </c>
      <c r="J200" s="195" t="s">
        <v>1384</v>
      </c>
      <c r="K200" s="195" t="s">
        <v>1385</v>
      </c>
      <c r="L200" s="195">
        <v>1</v>
      </c>
      <c r="M200" s="195">
        <v>0</v>
      </c>
      <c r="N200" s="195">
        <v>1</v>
      </c>
      <c r="O200" s="195">
        <v>1</v>
      </c>
      <c r="P200" s="144">
        <v>1</v>
      </c>
      <c r="Q200" s="195">
        <v>0</v>
      </c>
      <c r="R200" s="195">
        <v>0</v>
      </c>
      <c r="S200" s="195">
        <v>0</v>
      </c>
      <c r="T200" s="195">
        <v>0</v>
      </c>
      <c r="U200" s="195">
        <v>0</v>
      </c>
      <c r="V200" s="195">
        <v>1</v>
      </c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45"/>
      <c r="AL200" s="145"/>
      <c r="AM200" s="145"/>
      <c r="AN200" s="145"/>
      <c r="AO200" s="145"/>
    </row>
    <row r="201" spans="1:41" s="152" customFormat="1" x14ac:dyDescent="0.25">
      <c r="A201" s="195">
        <v>1.1100000000000001</v>
      </c>
      <c r="B201" s="195" t="s">
        <v>40</v>
      </c>
      <c r="C201" s="193" t="s">
        <v>41</v>
      </c>
      <c r="D201" s="195">
        <v>2044</v>
      </c>
      <c r="E201" s="195" t="s">
        <v>2113</v>
      </c>
      <c r="F201" s="195"/>
      <c r="G201" s="193" t="s">
        <v>2114</v>
      </c>
      <c r="H201" s="195" t="s">
        <v>1728</v>
      </c>
      <c r="I201" s="195" t="s">
        <v>1383</v>
      </c>
      <c r="J201" s="195"/>
      <c r="K201" s="195" t="s">
        <v>1385</v>
      </c>
      <c r="L201" s="195">
        <v>1</v>
      </c>
      <c r="M201" s="195">
        <v>0</v>
      </c>
      <c r="N201" s="195">
        <v>1</v>
      </c>
      <c r="O201" s="195">
        <v>0</v>
      </c>
      <c r="P201" s="144">
        <v>1</v>
      </c>
      <c r="Q201" s="195">
        <v>0</v>
      </c>
      <c r="R201" s="195">
        <v>0</v>
      </c>
      <c r="S201" s="195">
        <v>1</v>
      </c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45"/>
      <c r="AL201" s="145"/>
      <c r="AM201" s="145"/>
      <c r="AN201" s="145"/>
      <c r="AO201" s="145"/>
    </row>
    <row r="202" spans="1:41" s="152" customFormat="1" x14ac:dyDescent="0.25">
      <c r="A202" s="195">
        <v>4.12</v>
      </c>
      <c r="B202" s="195" t="s">
        <v>40</v>
      </c>
      <c r="C202" s="193" t="s">
        <v>41</v>
      </c>
      <c r="D202" s="195">
        <v>1793</v>
      </c>
      <c r="E202" s="195" t="s">
        <v>2023</v>
      </c>
      <c r="F202" s="195"/>
      <c r="G202" s="193" t="s">
        <v>2024</v>
      </c>
      <c r="H202" s="195" t="s">
        <v>1956</v>
      </c>
      <c r="I202" s="195" t="s">
        <v>1383</v>
      </c>
      <c r="J202" s="195"/>
      <c r="K202" s="195" t="s">
        <v>1533</v>
      </c>
      <c r="L202" s="195">
        <v>8</v>
      </c>
      <c r="M202" s="195">
        <v>0</v>
      </c>
      <c r="N202" s="195">
        <v>8</v>
      </c>
      <c r="O202" s="195">
        <v>0</v>
      </c>
      <c r="P202" s="144">
        <v>8</v>
      </c>
      <c r="Q202" s="195">
        <v>0</v>
      </c>
      <c r="R202" s="195">
        <v>0</v>
      </c>
      <c r="S202" s="195">
        <v>0</v>
      </c>
      <c r="T202" s="195">
        <v>3</v>
      </c>
      <c r="U202" s="195">
        <v>5</v>
      </c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45"/>
      <c r="AL202" s="145"/>
      <c r="AM202" s="145"/>
      <c r="AN202" s="145"/>
      <c r="AO202" s="145"/>
    </row>
    <row r="203" spans="1:41" s="152" customFormat="1" x14ac:dyDescent="0.25">
      <c r="A203" s="195">
        <v>1.1100000000000001</v>
      </c>
      <c r="B203" s="195" t="s">
        <v>40</v>
      </c>
      <c r="C203" s="193" t="s">
        <v>41</v>
      </c>
      <c r="D203" s="195">
        <v>1849</v>
      </c>
      <c r="E203" s="195" t="s">
        <v>1521</v>
      </c>
      <c r="F203" s="195"/>
      <c r="G203" s="193" t="s">
        <v>1522</v>
      </c>
      <c r="H203" s="195" t="s">
        <v>1509</v>
      </c>
      <c r="I203" s="195" t="s">
        <v>1383</v>
      </c>
      <c r="J203" s="195"/>
      <c r="K203" s="195" t="s">
        <v>1510</v>
      </c>
      <c r="L203" s="195">
        <v>1</v>
      </c>
      <c r="M203" s="195">
        <v>0</v>
      </c>
      <c r="N203" s="195">
        <v>1</v>
      </c>
      <c r="O203" s="195">
        <v>0</v>
      </c>
      <c r="P203" s="144">
        <v>1</v>
      </c>
      <c r="Q203" s="195">
        <v>0</v>
      </c>
      <c r="R203" s="195">
        <v>0</v>
      </c>
      <c r="S203" s="195">
        <v>1</v>
      </c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45"/>
      <c r="AL203" s="145"/>
      <c r="AM203" s="145"/>
      <c r="AN203" s="145"/>
      <c r="AO203" s="145"/>
    </row>
    <row r="204" spans="1:41" s="152" customFormat="1" x14ac:dyDescent="0.25">
      <c r="A204" s="195">
        <v>1.1100000000000001</v>
      </c>
      <c r="B204" s="195" t="s">
        <v>40</v>
      </c>
      <c r="C204" s="193" t="s">
        <v>41</v>
      </c>
      <c r="D204" s="195">
        <v>1881</v>
      </c>
      <c r="E204" s="195" t="s">
        <v>1601</v>
      </c>
      <c r="F204" s="195"/>
      <c r="G204" s="193" t="s">
        <v>1602</v>
      </c>
      <c r="H204" s="195" t="s">
        <v>1589</v>
      </c>
      <c r="I204" s="195" t="s">
        <v>1383</v>
      </c>
      <c r="J204" s="195"/>
      <c r="K204" s="195" t="s">
        <v>1590</v>
      </c>
      <c r="L204" s="195">
        <v>1</v>
      </c>
      <c r="M204" s="195">
        <v>0</v>
      </c>
      <c r="N204" s="195">
        <v>1</v>
      </c>
      <c r="O204" s="195">
        <v>0</v>
      </c>
      <c r="P204" s="144">
        <v>1</v>
      </c>
      <c r="Q204" s="195">
        <v>0</v>
      </c>
      <c r="R204" s="195">
        <v>1</v>
      </c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45"/>
      <c r="AL204" s="145"/>
      <c r="AM204" s="145"/>
      <c r="AN204" s="145"/>
      <c r="AO204" s="145"/>
    </row>
    <row r="205" spans="1:41" s="152" customFormat="1" x14ac:dyDescent="0.25">
      <c r="A205" s="195">
        <v>1.1100000000000001</v>
      </c>
      <c r="B205" s="195" t="s">
        <v>40</v>
      </c>
      <c r="C205" s="193" t="s">
        <v>41</v>
      </c>
      <c r="D205" s="195" t="s">
        <v>1406</v>
      </c>
      <c r="E205" s="195" t="s">
        <v>1407</v>
      </c>
      <c r="F205" s="195"/>
      <c r="G205" s="193" t="s">
        <v>1408</v>
      </c>
      <c r="H205" s="195" t="s">
        <v>1397</v>
      </c>
      <c r="I205" s="195" t="s">
        <v>1383</v>
      </c>
      <c r="J205" s="195"/>
      <c r="K205" s="195" t="s">
        <v>1398</v>
      </c>
      <c r="L205" s="195">
        <v>1</v>
      </c>
      <c r="M205" s="195">
        <v>0</v>
      </c>
      <c r="N205" s="195">
        <v>1</v>
      </c>
      <c r="O205" s="195">
        <v>0</v>
      </c>
      <c r="P205" s="144">
        <v>1</v>
      </c>
      <c r="Q205" s="195">
        <v>1</v>
      </c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45"/>
      <c r="AL205" s="145"/>
      <c r="AM205" s="145"/>
      <c r="AN205" s="145"/>
      <c r="AO205" s="145"/>
    </row>
    <row r="206" spans="1:41" s="152" customFormat="1" x14ac:dyDescent="0.25">
      <c r="A206" s="195">
        <v>3.12</v>
      </c>
      <c r="B206" s="195" t="s">
        <v>1378</v>
      </c>
      <c r="C206" s="193" t="s">
        <v>41</v>
      </c>
      <c r="D206" s="195" t="s">
        <v>1920</v>
      </c>
      <c r="E206" s="195" t="s">
        <v>1921</v>
      </c>
      <c r="F206" s="195" t="s">
        <v>42</v>
      </c>
      <c r="G206" s="193" t="s">
        <v>1922</v>
      </c>
      <c r="H206" s="195" t="s">
        <v>1388</v>
      </c>
      <c r="I206" s="195" t="s">
        <v>1383</v>
      </c>
      <c r="J206" s="195" t="s">
        <v>1384</v>
      </c>
      <c r="K206" s="195" t="s">
        <v>1385</v>
      </c>
      <c r="L206" s="195">
        <v>416</v>
      </c>
      <c r="M206" s="195">
        <v>0</v>
      </c>
      <c r="N206" s="195">
        <v>416</v>
      </c>
      <c r="O206" s="195">
        <v>0</v>
      </c>
      <c r="P206" s="144">
        <v>416</v>
      </c>
      <c r="Q206" s="195">
        <v>50</v>
      </c>
      <c r="R206" s="195">
        <v>100</v>
      </c>
      <c r="S206" s="195">
        <v>98</v>
      </c>
      <c r="T206" s="195">
        <v>98</v>
      </c>
      <c r="U206" s="195">
        <v>70</v>
      </c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45"/>
      <c r="AL206" s="145"/>
      <c r="AM206" s="145"/>
      <c r="AN206" s="145"/>
      <c r="AO206" s="145"/>
    </row>
    <row r="207" spans="1:41" s="152" customFormat="1" x14ac:dyDescent="0.25">
      <c r="A207" s="195">
        <v>3.22</v>
      </c>
      <c r="B207" s="195" t="s">
        <v>1916</v>
      </c>
      <c r="C207" s="193" t="s">
        <v>41</v>
      </c>
      <c r="D207" s="195">
        <v>3098</v>
      </c>
      <c r="E207" s="195" t="s">
        <v>2673</v>
      </c>
      <c r="F207" s="195"/>
      <c r="G207" s="193" t="s">
        <v>3446</v>
      </c>
      <c r="H207" s="195" t="s">
        <v>1388</v>
      </c>
      <c r="I207" s="195" t="s">
        <v>1383</v>
      </c>
      <c r="J207" s="195" t="s">
        <v>1384</v>
      </c>
      <c r="K207" s="195" t="s">
        <v>1385</v>
      </c>
      <c r="L207" s="195">
        <v>127</v>
      </c>
      <c r="M207" s="195">
        <v>0</v>
      </c>
      <c r="N207" s="195">
        <v>127</v>
      </c>
      <c r="O207" s="195">
        <v>127</v>
      </c>
      <c r="P207" s="144">
        <v>127</v>
      </c>
      <c r="Q207" s="195">
        <v>0</v>
      </c>
      <c r="R207" s="195">
        <v>0</v>
      </c>
      <c r="S207" s="195">
        <v>0</v>
      </c>
      <c r="T207" s="195">
        <v>0</v>
      </c>
      <c r="U207" s="195">
        <v>2</v>
      </c>
      <c r="V207" s="195">
        <v>50</v>
      </c>
      <c r="W207" s="195">
        <v>75</v>
      </c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45"/>
      <c r="AL207" s="145"/>
      <c r="AM207" s="145"/>
      <c r="AN207" s="145"/>
      <c r="AO207" s="145"/>
    </row>
    <row r="208" spans="1:41" s="152" customFormat="1" x14ac:dyDescent="0.25">
      <c r="A208" s="195">
        <v>3.32</v>
      </c>
      <c r="B208" s="195" t="s">
        <v>1916</v>
      </c>
      <c r="C208" s="193" t="s">
        <v>41</v>
      </c>
      <c r="D208" s="195" t="s">
        <v>2097</v>
      </c>
      <c r="E208" s="195" t="s">
        <v>2100</v>
      </c>
      <c r="F208" s="195" t="s">
        <v>42</v>
      </c>
      <c r="G208" s="193" t="s">
        <v>3429</v>
      </c>
      <c r="H208" s="195" t="s">
        <v>1388</v>
      </c>
      <c r="I208" s="195" t="s">
        <v>1383</v>
      </c>
      <c r="J208" s="195" t="s">
        <v>1384</v>
      </c>
      <c r="K208" s="195" t="s">
        <v>1385</v>
      </c>
      <c r="L208" s="195">
        <v>323</v>
      </c>
      <c r="M208" s="195">
        <v>0</v>
      </c>
      <c r="N208" s="195">
        <v>323</v>
      </c>
      <c r="O208" s="195">
        <v>323</v>
      </c>
      <c r="P208" s="144">
        <v>323</v>
      </c>
      <c r="Q208" s="195">
        <v>0</v>
      </c>
      <c r="R208" s="195">
        <v>0</v>
      </c>
      <c r="S208" s="195">
        <v>0</v>
      </c>
      <c r="T208" s="195">
        <v>0</v>
      </c>
      <c r="U208" s="195">
        <v>0</v>
      </c>
      <c r="V208" s="195"/>
      <c r="W208" s="195">
        <v>23</v>
      </c>
      <c r="X208" s="195">
        <v>100</v>
      </c>
      <c r="Y208" s="195">
        <v>100</v>
      </c>
      <c r="Z208" s="195">
        <v>100</v>
      </c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45"/>
      <c r="AL208" s="145"/>
      <c r="AM208" s="145"/>
      <c r="AN208" s="145"/>
      <c r="AO208" s="145"/>
    </row>
    <row r="209" spans="1:41" s="152" customFormat="1" x14ac:dyDescent="0.25">
      <c r="A209" s="195">
        <v>1.1100000000000001</v>
      </c>
      <c r="B209" s="195" t="s">
        <v>1378</v>
      </c>
      <c r="C209" s="193" t="s">
        <v>41</v>
      </c>
      <c r="D209" s="195">
        <v>2093</v>
      </c>
      <c r="E209" s="195" t="s">
        <v>1698</v>
      </c>
      <c r="F209" s="195"/>
      <c r="G209" s="193" t="s">
        <v>1699</v>
      </c>
      <c r="H209" s="195" t="s">
        <v>1695</v>
      </c>
      <c r="I209" s="195" t="s">
        <v>1383</v>
      </c>
      <c r="J209" s="195"/>
      <c r="K209" s="195" t="s">
        <v>1590</v>
      </c>
      <c r="L209" s="195">
        <v>1</v>
      </c>
      <c r="M209" s="195">
        <v>0</v>
      </c>
      <c r="N209" s="195">
        <v>1</v>
      </c>
      <c r="O209" s="195">
        <v>0</v>
      </c>
      <c r="P209" s="144">
        <v>1</v>
      </c>
      <c r="Q209" s="195">
        <v>0</v>
      </c>
      <c r="R209" s="195">
        <v>0</v>
      </c>
      <c r="S209" s="195">
        <v>0</v>
      </c>
      <c r="T209" s="195">
        <v>1</v>
      </c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45"/>
      <c r="AL209" s="145"/>
      <c r="AM209" s="145"/>
      <c r="AN209" s="145"/>
      <c r="AO209" s="145"/>
    </row>
    <row r="210" spans="1:41" s="152" customFormat="1" x14ac:dyDescent="0.25">
      <c r="A210" s="195">
        <v>1.1100000000000001</v>
      </c>
      <c r="B210" s="195" t="s">
        <v>40</v>
      </c>
      <c r="C210" s="193" t="s">
        <v>41</v>
      </c>
      <c r="D210" s="195">
        <v>1742</v>
      </c>
      <c r="E210" s="195" t="s">
        <v>1881</v>
      </c>
      <c r="F210" s="195"/>
      <c r="G210" s="193" t="s">
        <v>1882</v>
      </c>
      <c r="H210" s="195" t="s">
        <v>1883</v>
      </c>
      <c r="I210" s="195" t="s">
        <v>1383</v>
      </c>
      <c r="J210" s="195"/>
      <c r="K210" s="195" t="s">
        <v>1385</v>
      </c>
      <c r="L210" s="195">
        <v>1</v>
      </c>
      <c r="M210" s="195">
        <v>1</v>
      </c>
      <c r="N210" s="195">
        <v>0</v>
      </c>
      <c r="O210" s="195">
        <v>0</v>
      </c>
      <c r="P210" s="144">
        <v>0</v>
      </c>
      <c r="Q210" s="195">
        <v>0</v>
      </c>
      <c r="R210" s="195">
        <v>0</v>
      </c>
      <c r="S210" s="195">
        <v>0</v>
      </c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45"/>
      <c r="AL210" s="145"/>
      <c r="AM210" s="145"/>
      <c r="AN210" s="145"/>
      <c r="AO210" s="145"/>
    </row>
    <row r="211" spans="1:41" s="152" customFormat="1" x14ac:dyDescent="0.25">
      <c r="A211" s="195">
        <v>1.31</v>
      </c>
      <c r="B211" s="195" t="s">
        <v>48</v>
      </c>
      <c r="C211" s="193" t="s">
        <v>41</v>
      </c>
      <c r="D211" s="195">
        <v>1817</v>
      </c>
      <c r="E211" s="195" t="s">
        <v>1676</v>
      </c>
      <c r="F211" s="195"/>
      <c r="G211" s="193" t="s">
        <v>1677</v>
      </c>
      <c r="H211" s="195" t="s">
        <v>1673</v>
      </c>
      <c r="I211" s="195" t="s">
        <v>1383</v>
      </c>
      <c r="J211" s="195"/>
      <c r="K211" s="195" t="s">
        <v>1645</v>
      </c>
      <c r="L211" s="195">
        <v>1</v>
      </c>
      <c r="M211" s="195">
        <v>1</v>
      </c>
      <c r="N211" s="195">
        <v>0</v>
      </c>
      <c r="O211" s="195">
        <v>1</v>
      </c>
      <c r="P211" s="144">
        <v>0</v>
      </c>
      <c r="Q211" s="195">
        <v>0</v>
      </c>
      <c r="R211" s="195">
        <v>0</v>
      </c>
      <c r="S211" s="195">
        <v>0</v>
      </c>
      <c r="T211" s="195">
        <v>0</v>
      </c>
      <c r="U211" s="195">
        <v>0</v>
      </c>
      <c r="V211" s="195">
        <v>0</v>
      </c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45"/>
      <c r="AL211" s="145"/>
      <c r="AM211" s="145"/>
      <c r="AN211" s="145"/>
      <c r="AO211" s="145"/>
    </row>
    <row r="212" spans="1:41" s="152" customFormat="1" x14ac:dyDescent="0.25">
      <c r="A212" s="195">
        <v>3.31</v>
      </c>
      <c r="B212" s="195" t="s">
        <v>1916</v>
      </c>
      <c r="C212" s="193" t="s">
        <v>41</v>
      </c>
      <c r="D212" s="195">
        <v>3088</v>
      </c>
      <c r="E212" s="195" t="s">
        <v>2279</v>
      </c>
      <c r="F212" s="195"/>
      <c r="G212" s="193" t="s">
        <v>2280</v>
      </c>
      <c r="H212" s="195" t="s">
        <v>1728</v>
      </c>
      <c r="I212" s="195" t="s">
        <v>1383</v>
      </c>
      <c r="J212" s="195" t="s">
        <v>1384</v>
      </c>
      <c r="K212" s="195" t="s">
        <v>1385</v>
      </c>
      <c r="L212" s="195">
        <v>1</v>
      </c>
      <c r="M212" s="195">
        <v>0</v>
      </c>
      <c r="N212" s="195">
        <v>1</v>
      </c>
      <c r="O212" s="195">
        <v>1</v>
      </c>
      <c r="P212" s="144">
        <v>1</v>
      </c>
      <c r="Q212" s="195">
        <v>0</v>
      </c>
      <c r="R212" s="195">
        <v>0</v>
      </c>
      <c r="S212" s="195">
        <v>0</v>
      </c>
      <c r="T212" s="195">
        <v>0</v>
      </c>
      <c r="U212" s="195">
        <v>0</v>
      </c>
      <c r="V212" s="195">
        <v>1</v>
      </c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45"/>
      <c r="AL212" s="145"/>
      <c r="AM212" s="145"/>
      <c r="AN212" s="145"/>
      <c r="AO212" s="145"/>
    </row>
    <row r="213" spans="1:41" s="152" customFormat="1" x14ac:dyDescent="0.25">
      <c r="A213" s="195">
        <v>3.12</v>
      </c>
      <c r="B213" s="195" t="s">
        <v>1378</v>
      </c>
      <c r="C213" s="193" t="s">
        <v>41</v>
      </c>
      <c r="D213" s="195">
        <v>1891</v>
      </c>
      <c r="E213" s="195" t="s">
        <v>1467</v>
      </c>
      <c r="F213" s="195" t="s">
        <v>42</v>
      </c>
      <c r="G213" s="193" t="s">
        <v>1468</v>
      </c>
      <c r="H213" s="195" t="s">
        <v>1388</v>
      </c>
      <c r="I213" s="195" t="s">
        <v>1383</v>
      </c>
      <c r="J213" s="195" t="s">
        <v>1384</v>
      </c>
      <c r="K213" s="195" t="s">
        <v>1385</v>
      </c>
      <c r="L213" s="195">
        <v>14</v>
      </c>
      <c r="M213" s="195">
        <v>0</v>
      </c>
      <c r="N213" s="195">
        <v>14</v>
      </c>
      <c r="O213" s="195">
        <v>0</v>
      </c>
      <c r="P213" s="144">
        <v>14</v>
      </c>
      <c r="Q213" s="195">
        <v>0</v>
      </c>
      <c r="R213" s="195">
        <v>0</v>
      </c>
      <c r="S213" s="195">
        <v>0</v>
      </c>
      <c r="T213" s="195">
        <v>14</v>
      </c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45"/>
      <c r="AL213" s="145"/>
      <c r="AM213" s="145"/>
      <c r="AN213" s="145"/>
      <c r="AO213" s="145"/>
    </row>
    <row r="214" spans="1:41" s="152" customFormat="1" x14ac:dyDescent="0.25">
      <c r="A214" s="195">
        <v>1.1100000000000001</v>
      </c>
      <c r="B214" s="195" t="s">
        <v>40</v>
      </c>
      <c r="C214" s="193" t="s">
        <v>41</v>
      </c>
      <c r="D214" s="195">
        <v>1333</v>
      </c>
      <c r="E214" s="195" t="s">
        <v>2147</v>
      </c>
      <c r="F214" s="195"/>
      <c r="G214" s="193" t="s">
        <v>2148</v>
      </c>
      <c r="H214" s="195" t="s">
        <v>1845</v>
      </c>
      <c r="I214" s="195" t="s">
        <v>1383</v>
      </c>
      <c r="J214" s="195"/>
      <c r="K214" s="195" t="s">
        <v>1385</v>
      </c>
      <c r="L214" s="195">
        <v>1</v>
      </c>
      <c r="M214" s="195">
        <v>0</v>
      </c>
      <c r="N214" s="195">
        <v>1</v>
      </c>
      <c r="O214" s="195">
        <v>0</v>
      </c>
      <c r="P214" s="144">
        <v>1</v>
      </c>
      <c r="Q214" s="195">
        <v>1</v>
      </c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45"/>
      <c r="AL214" s="145"/>
      <c r="AM214" s="145"/>
      <c r="AN214" s="145"/>
      <c r="AO214" s="145"/>
    </row>
    <row r="215" spans="1:41" s="152" customFormat="1" x14ac:dyDescent="0.25">
      <c r="A215" s="195">
        <v>3.11</v>
      </c>
      <c r="B215" s="195" t="s">
        <v>1378</v>
      </c>
      <c r="C215" s="193" t="s">
        <v>41</v>
      </c>
      <c r="D215" s="195">
        <v>1868</v>
      </c>
      <c r="E215" s="195" t="s">
        <v>1682</v>
      </c>
      <c r="F215" s="195"/>
      <c r="G215" s="193" t="s">
        <v>1683</v>
      </c>
      <c r="H215" s="195" t="s">
        <v>1684</v>
      </c>
      <c r="I215" s="195" t="s">
        <v>1383</v>
      </c>
      <c r="J215" s="195" t="s">
        <v>1384</v>
      </c>
      <c r="K215" s="195" t="s">
        <v>1645</v>
      </c>
      <c r="L215" s="195">
        <v>1</v>
      </c>
      <c r="M215" s="195">
        <v>0</v>
      </c>
      <c r="N215" s="195">
        <v>1</v>
      </c>
      <c r="O215" s="195">
        <v>0</v>
      </c>
      <c r="P215" s="144">
        <v>1</v>
      </c>
      <c r="Q215" s="195">
        <v>0</v>
      </c>
      <c r="R215" s="195">
        <v>0</v>
      </c>
      <c r="S215" s="195">
        <v>1</v>
      </c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45"/>
      <c r="AL215" s="145"/>
      <c r="AM215" s="145"/>
      <c r="AN215" s="145"/>
      <c r="AO215" s="145"/>
    </row>
    <row r="216" spans="1:41" s="152" customFormat="1" x14ac:dyDescent="0.25">
      <c r="A216" s="195">
        <v>1.1200000000000001</v>
      </c>
      <c r="B216" s="195" t="s">
        <v>40</v>
      </c>
      <c r="C216" s="193" t="s">
        <v>41</v>
      </c>
      <c r="D216" s="195">
        <v>1829</v>
      </c>
      <c r="E216" s="195" t="s">
        <v>1642</v>
      </c>
      <c r="F216" s="195" t="s">
        <v>42</v>
      </c>
      <c r="G216" s="193" t="s">
        <v>1643</v>
      </c>
      <c r="H216" s="195" t="s">
        <v>1644</v>
      </c>
      <c r="I216" s="195" t="s">
        <v>1383</v>
      </c>
      <c r="J216" s="195"/>
      <c r="K216" s="195" t="s">
        <v>1645</v>
      </c>
      <c r="L216" s="195">
        <v>13</v>
      </c>
      <c r="M216" s="195">
        <v>0</v>
      </c>
      <c r="N216" s="195">
        <v>13</v>
      </c>
      <c r="O216" s="195">
        <v>0</v>
      </c>
      <c r="P216" s="144">
        <v>9</v>
      </c>
      <c r="Q216" s="195">
        <v>9</v>
      </c>
      <c r="R216" s="195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45"/>
      <c r="AL216" s="145"/>
      <c r="AM216" s="145"/>
      <c r="AN216" s="145"/>
      <c r="AO216" s="145"/>
    </row>
    <row r="217" spans="1:41" s="152" customFormat="1" x14ac:dyDescent="0.25">
      <c r="A217" s="195">
        <v>3.11</v>
      </c>
      <c r="B217" s="195" t="s">
        <v>1378</v>
      </c>
      <c r="C217" s="193" t="s">
        <v>41</v>
      </c>
      <c r="D217" s="195">
        <v>1819</v>
      </c>
      <c r="E217" s="195" t="s">
        <v>1469</v>
      </c>
      <c r="F217" s="195"/>
      <c r="G217" s="193" t="s">
        <v>1470</v>
      </c>
      <c r="H217" s="195" t="s">
        <v>1388</v>
      </c>
      <c r="I217" s="195" t="s">
        <v>1383</v>
      </c>
      <c r="J217" s="195" t="s">
        <v>1384</v>
      </c>
      <c r="K217" s="195" t="s">
        <v>1385</v>
      </c>
      <c r="L217" s="195">
        <v>1</v>
      </c>
      <c r="M217" s="195">
        <v>0</v>
      </c>
      <c r="N217" s="195">
        <v>1</v>
      </c>
      <c r="O217" s="195">
        <v>0</v>
      </c>
      <c r="P217" s="144">
        <v>1</v>
      </c>
      <c r="Q217" s="195">
        <v>1</v>
      </c>
      <c r="R217" s="195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45"/>
      <c r="AL217" s="145"/>
      <c r="AM217" s="145"/>
      <c r="AN217" s="145"/>
      <c r="AO217" s="145"/>
    </row>
    <row r="218" spans="1:41" s="152" customFormat="1" x14ac:dyDescent="0.25">
      <c r="A218" s="195">
        <v>3.21</v>
      </c>
      <c r="B218" s="195" t="s">
        <v>1916</v>
      </c>
      <c r="C218" s="193" t="s">
        <v>41</v>
      </c>
      <c r="D218" s="195">
        <v>3025</v>
      </c>
      <c r="E218" s="195" t="s">
        <v>2227</v>
      </c>
      <c r="F218" s="195"/>
      <c r="G218" s="193" t="s">
        <v>2228</v>
      </c>
      <c r="H218" s="195" t="s">
        <v>1388</v>
      </c>
      <c r="I218" s="195" t="s">
        <v>1383</v>
      </c>
      <c r="J218" s="195" t="s">
        <v>1384</v>
      </c>
      <c r="K218" s="195" t="s">
        <v>1385</v>
      </c>
      <c r="L218" s="195">
        <v>2</v>
      </c>
      <c r="M218" s="195">
        <v>0</v>
      </c>
      <c r="N218" s="195">
        <v>2</v>
      </c>
      <c r="O218" s="195">
        <v>2</v>
      </c>
      <c r="P218" s="144">
        <v>2</v>
      </c>
      <c r="Q218" s="195">
        <v>0</v>
      </c>
      <c r="R218" s="195">
        <v>0</v>
      </c>
      <c r="S218" s="195">
        <v>0</v>
      </c>
      <c r="T218" s="195">
        <v>0</v>
      </c>
      <c r="U218" s="195">
        <v>0</v>
      </c>
      <c r="V218" s="195">
        <v>2</v>
      </c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45"/>
      <c r="AL218" s="145"/>
      <c r="AM218" s="145"/>
      <c r="AN218" s="145"/>
      <c r="AO218" s="145"/>
    </row>
    <row r="219" spans="1:41" s="152" customFormat="1" x14ac:dyDescent="0.25">
      <c r="A219" s="195">
        <v>3.11</v>
      </c>
      <c r="B219" s="195" t="s">
        <v>1378</v>
      </c>
      <c r="C219" s="193" t="s">
        <v>41</v>
      </c>
      <c r="D219" s="195">
        <v>1866</v>
      </c>
      <c r="E219" s="195" t="s">
        <v>1499</v>
      </c>
      <c r="F219" s="195"/>
      <c r="G219" s="193" t="s">
        <v>1500</v>
      </c>
      <c r="H219" s="195" t="s">
        <v>1501</v>
      </c>
      <c r="I219" s="195" t="s">
        <v>1383</v>
      </c>
      <c r="J219" s="195" t="s">
        <v>1384</v>
      </c>
      <c r="K219" s="195" t="s">
        <v>1487</v>
      </c>
      <c r="L219" s="195">
        <v>1</v>
      </c>
      <c r="M219" s="195">
        <v>0</v>
      </c>
      <c r="N219" s="195">
        <v>1</v>
      </c>
      <c r="O219" s="195">
        <v>0</v>
      </c>
      <c r="P219" s="144">
        <v>1</v>
      </c>
      <c r="Q219" s="195">
        <v>0</v>
      </c>
      <c r="R219" s="195">
        <v>0</v>
      </c>
      <c r="S219" s="195">
        <v>1</v>
      </c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5"/>
      <c r="AK219" s="145"/>
      <c r="AL219" s="145"/>
      <c r="AM219" s="145"/>
      <c r="AN219" s="145"/>
      <c r="AO219" s="145"/>
    </row>
    <row r="220" spans="1:41" s="152" customFormat="1" x14ac:dyDescent="0.25">
      <c r="A220" s="195">
        <v>1.1100000000000001</v>
      </c>
      <c r="B220" s="195" t="s">
        <v>40</v>
      </c>
      <c r="C220" s="193" t="s">
        <v>41</v>
      </c>
      <c r="D220" s="195">
        <v>1864</v>
      </c>
      <c r="E220" s="195" t="s">
        <v>1820</v>
      </c>
      <c r="F220" s="195" t="s">
        <v>42</v>
      </c>
      <c r="G220" s="193" t="s">
        <v>1821</v>
      </c>
      <c r="H220" s="195" t="s">
        <v>1822</v>
      </c>
      <c r="I220" s="195" t="s">
        <v>1383</v>
      </c>
      <c r="J220" s="195"/>
      <c r="K220" s="195" t="s">
        <v>1533</v>
      </c>
      <c r="L220" s="195">
        <v>1</v>
      </c>
      <c r="M220" s="195">
        <v>0</v>
      </c>
      <c r="N220" s="195">
        <v>1</v>
      </c>
      <c r="O220" s="195">
        <v>0</v>
      </c>
      <c r="P220" s="144">
        <v>1</v>
      </c>
      <c r="Q220" s="195">
        <v>0</v>
      </c>
      <c r="R220" s="195">
        <v>1</v>
      </c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95"/>
      <c r="AK220" s="145"/>
      <c r="AL220" s="145"/>
      <c r="AM220" s="145"/>
      <c r="AN220" s="145"/>
      <c r="AO220" s="145"/>
    </row>
    <row r="221" spans="1:41" s="152" customFormat="1" x14ac:dyDescent="0.25">
      <c r="A221" s="195">
        <v>1.1100000000000001</v>
      </c>
      <c r="B221" s="195" t="s">
        <v>40</v>
      </c>
      <c r="C221" s="193" t="s">
        <v>41</v>
      </c>
      <c r="D221" s="195" t="s">
        <v>1403</v>
      </c>
      <c r="E221" s="195" t="s">
        <v>1404</v>
      </c>
      <c r="F221" s="195" t="s">
        <v>42</v>
      </c>
      <c r="G221" s="193" t="s">
        <v>1405</v>
      </c>
      <c r="H221" s="195" t="s">
        <v>1397</v>
      </c>
      <c r="I221" s="195" t="s">
        <v>1383</v>
      </c>
      <c r="J221" s="195"/>
      <c r="K221" s="195" t="s">
        <v>1398</v>
      </c>
      <c r="L221" s="195">
        <v>2</v>
      </c>
      <c r="M221" s="195">
        <v>0</v>
      </c>
      <c r="N221" s="195">
        <v>2</v>
      </c>
      <c r="O221" s="195">
        <v>0</v>
      </c>
      <c r="P221" s="144">
        <v>2</v>
      </c>
      <c r="Q221" s="195">
        <v>0</v>
      </c>
      <c r="R221" s="195">
        <v>0</v>
      </c>
      <c r="S221" s="195">
        <v>2</v>
      </c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  <c r="AK221" s="145"/>
      <c r="AL221" s="145"/>
      <c r="AM221" s="145"/>
      <c r="AN221" s="145"/>
      <c r="AO221" s="145"/>
    </row>
    <row r="222" spans="1:41" s="152" customFormat="1" x14ac:dyDescent="0.25">
      <c r="A222" s="195">
        <v>3.11</v>
      </c>
      <c r="B222" s="195" t="s">
        <v>1378</v>
      </c>
      <c r="C222" s="193" t="s">
        <v>41</v>
      </c>
      <c r="D222" s="195" t="s">
        <v>1812</v>
      </c>
      <c r="E222" s="195" t="s">
        <v>1813</v>
      </c>
      <c r="F222" s="195"/>
      <c r="G222" s="193" t="s">
        <v>1814</v>
      </c>
      <c r="H222" s="195" t="s">
        <v>1728</v>
      </c>
      <c r="I222" s="195" t="s">
        <v>1383</v>
      </c>
      <c r="J222" s="195" t="s">
        <v>1384</v>
      </c>
      <c r="K222" s="195" t="s">
        <v>1385</v>
      </c>
      <c r="L222" s="195">
        <v>1</v>
      </c>
      <c r="M222" s="195">
        <v>0</v>
      </c>
      <c r="N222" s="195">
        <v>1</v>
      </c>
      <c r="O222" s="195">
        <v>0</v>
      </c>
      <c r="P222" s="144">
        <v>1</v>
      </c>
      <c r="Q222" s="195">
        <v>0</v>
      </c>
      <c r="R222" s="195">
        <v>1</v>
      </c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5"/>
      <c r="AK222" s="145"/>
      <c r="AL222" s="145"/>
      <c r="AM222" s="145"/>
      <c r="AN222" s="145"/>
      <c r="AO222" s="145"/>
    </row>
    <row r="223" spans="1:41" s="152" customFormat="1" x14ac:dyDescent="0.25">
      <c r="A223" s="195">
        <v>4.3099999999999996</v>
      </c>
      <c r="B223" s="195" t="s">
        <v>48</v>
      </c>
      <c r="C223" s="193" t="s">
        <v>41</v>
      </c>
      <c r="D223" s="195">
        <v>3125</v>
      </c>
      <c r="E223" s="195" t="s">
        <v>2261</v>
      </c>
      <c r="F223" s="195"/>
      <c r="G223" s="193" t="s">
        <v>2262</v>
      </c>
      <c r="H223" s="195" t="s">
        <v>1956</v>
      </c>
      <c r="I223" s="195" t="s">
        <v>1383</v>
      </c>
      <c r="J223" s="195"/>
      <c r="K223" s="195" t="s">
        <v>1533</v>
      </c>
      <c r="L223" s="195">
        <v>2</v>
      </c>
      <c r="M223" s="195">
        <v>0</v>
      </c>
      <c r="N223" s="195">
        <v>2</v>
      </c>
      <c r="O223" s="195">
        <v>2</v>
      </c>
      <c r="P223" s="144">
        <v>2</v>
      </c>
      <c r="Q223" s="195">
        <v>0</v>
      </c>
      <c r="R223" s="195">
        <v>0</v>
      </c>
      <c r="S223" s="195">
        <v>0</v>
      </c>
      <c r="T223" s="195">
        <v>0</v>
      </c>
      <c r="U223" s="195">
        <v>0</v>
      </c>
      <c r="V223" s="195"/>
      <c r="W223" s="195">
        <v>2</v>
      </c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  <c r="AK223" s="145"/>
      <c r="AL223" s="145"/>
      <c r="AM223" s="145"/>
      <c r="AN223" s="145"/>
      <c r="AO223" s="145"/>
    </row>
    <row r="224" spans="1:41" s="152" customFormat="1" x14ac:dyDescent="0.25">
      <c r="A224" s="195">
        <v>1.1100000000000001</v>
      </c>
      <c r="B224" s="195" t="s">
        <v>40</v>
      </c>
      <c r="C224" s="193" t="s">
        <v>41</v>
      </c>
      <c r="D224" s="195" t="s">
        <v>1703</v>
      </c>
      <c r="E224" s="195" t="s">
        <v>1704</v>
      </c>
      <c r="F224" s="195" t="s">
        <v>42</v>
      </c>
      <c r="G224" s="193" t="s">
        <v>1705</v>
      </c>
      <c r="H224" s="195" t="s">
        <v>1702</v>
      </c>
      <c r="I224" s="195" t="s">
        <v>1383</v>
      </c>
      <c r="J224" s="195"/>
      <c r="K224" s="195" t="s">
        <v>1385</v>
      </c>
      <c r="L224" s="195">
        <v>4</v>
      </c>
      <c r="M224" s="195">
        <v>0</v>
      </c>
      <c r="N224" s="195">
        <v>4</v>
      </c>
      <c r="O224" s="195">
        <v>0</v>
      </c>
      <c r="P224" s="144">
        <v>4</v>
      </c>
      <c r="Q224" s="195">
        <v>4</v>
      </c>
      <c r="R224" s="195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45"/>
      <c r="AL224" s="145"/>
      <c r="AM224" s="145"/>
      <c r="AN224" s="145"/>
      <c r="AO224" s="145"/>
    </row>
    <row r="225" spans="1:41" s="152" customFormat="1" x14ac:dyDescent="0.25">
      <c r="A225" s="195">
        <v>1.1100000000000001</v>
      </c>
      <c r="B225" s="195" t="s">
        <v>40</v>
      </c>
      <c r="C225" s="193" t="s">
        <v>41</v>
      </c>
      <c r="D225" s="195">
        <v>1756</v>
      </c>
      <c r="E225" s="195" t="s">
        <v>1507</v>
      </c>
      <c r="F225" s="195"/>
      <c r="G225" s="193" t="s">
        <v>1508</v>
      </c>
      <c r="H225" s="195" t="s">
        <v>1509</v>
      </c>
      <c r="I225" s="195" t="s">
        <v>1383</v>
      </c>
      <c r="J225" s="195"/>
      <c r="K225" s="195" t="s">
        <v>1510</v>
      </c>
      <c r="L225" s="195">
        <v>1</v>
      </c>
      <c r="M225" s="195">
        <v>0</v>
      </c>
      <c r="N225" s="195">
        <v>1</v>
      </c>
      <c r="O225" s="195">
        <v>0</v>
      </c>
      <c r="P225" s="144">
        <v>1</v>
      </c>
      <c r="Q225" s="195">
        <v>0</v>
      </c>
      <c r="R225" s="195">
        <v>1</v>
      </c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45"/>
      <c r="AL225" s="145"/>
      <c r="AM225" s="145"/>
      <c r="AN225" s="145"/>
      <c r="AO225" s="145"/>
    </row>
    <row r="226" spans="1:41" s="152" customFormat="1" x14ac:dyDescent="0.25">
      <c r="A226" s="195">
        <v>3.11</v>
      </c>
      <c r="B226" s="195" t="s">
        <v>1378</v>
      </c>
      <c r="C226" s="193" t="s">
        <v>41</v>
      </c>
      <c r="D226" s="195" t="s">
        <v>1483</v>
      </c>
      <c r="E226" s="195" t="s">
        <v>1484</v>
      </c>
      <c r="F226" s="195"/>
      <c r="G226" s="193" t="s">
        <v>1485</v>
      </c>
      <c r="H226" s="195" t="s">
        <v>1486</v>
      </c>
      <c r="I226" s="195" t="s">
        <v>1383</v>
      </c>
      <c r="J226" s="195" t="s">
        <v>1384</v>
      </c>
      <c r="K226" s="195" t="s">
        <v>1487</v>
      </c>
      <c r="L226" s="195">
        <v>1</v>
      </c>
      <c r="M226" s="195">
        <v>0</v>
      </c>
      <c r="N226" s="195">
        <v>1</v>
      </c>
      <c r="O226" s="195">
        <v>0</v>
      </c>
      <c r="P226" s="144">
        <v>1</v>
      </c>
      <c r="Q226" s="195">
        <v>0</v>
      </c>
      <c r="R226" s="195">
        <v>1</v>
      </c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  <c r="AK226" s="145"/>
      <c r="AL226" s="145"/>
      <c r="AM226" s="145"/>
      <c r="AN226" s="145"/>
      <c r="AO226" s="145"/>
    </row>
    <row r="227" spans="1:41" s="152" customFormat="1" x14ac:dyDescent="0.25">
      <c r="A227" s="195">
        <v>3.31</v>
      </c>
      <c r="B227" s="195" t="s">
        <v>1916</v>
      </c>
      <c r="C227" s="193" t="s">
        <v>41</v>
      </c>
      <c r="D227" s="195">
        <v>3010</v>
      </c>
      <c r="E227" s="195" t="s">
        <v>2196</v>
      </c>
      <c r="F227" s="195"/>
      <c r="G227" s="193" t="s">
        <v>2197</v>
      </c>
      <c r="H227" s="195" t="s">
        <v>1475</v>
      </c>
      <c r="I227" s="195" t="s">
        <v>1383</v>
      </c>
      <c r="J227" s="195" t="s">
        <v>1384</v>
      </c>
      <c r="K227" s="195" t="s">
        <v>1385</v>
      </c>
      <c r="L227" s="195">
        <v>1</v>
      </c>
      <c r="M227" s="195">
        <v>0</v>
      </c>
      <c r="N227" s="195">
        <v>1</v>
      </c>
      <c r="O227" s="195">
        <v>1</v>
      </c>
      <c r="P227" s="144">
        <v>1</v>
      </c>
      <c r="Q227" s="195">
        <v>0</v>
      </c>
      <c r="R227" s="195">
        <v>0</v>
      </c>
      <c r="S227" s="195">
        <v>0</v>
      </c>
      <c r="T227" s="195">
        <v>0</v>
      </c>
      <c r="U227" s="195">
        <v>0</v>
      </c>
      <c r="V227" s="195">
        <v>1</v>
      </c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45"/>
      <c r="AL227" s="145"/>
      <c r="AM227" s="145"/>
      <c r="AN227" s="145"/>
      <c r="AO227" s="145"/>
    </row>
    <row r="228" spans="1:41" s="152" customFormat="1" x14ac:dyDescent="0.25">
      <c r="A228" s="195">
        <v>1.1100000000000001</v>
      </c>
      <c r="B228" s="195" t="s">
        <v>40</v>
      </c>
      <c r="C228" s="193" t="s">
        <v>41</v>
      </c>
      <c r="D228" s="195">
        <v>3029</v>
      </c>
      <c r="E228" s="195" t="s">
        <v>2728</v>
      </c>
      <c r="F228" s="195"/>
      <c r="G228" s="193" t="s">
        <v>2729</v>
      </c>
      <c r="H228" s="195" t="s">
        <v>1509</v>
      </c>
      <c r="I228" s="195" t="s">
        <v>1383</v>
      </c>
      <c r="J228" s="195"/>
      <c r="K228" s="195" t="s">
        <v>1510</v>
      </c>
      <c r="L228" s="195">
        <v>1</v>
      </c>
      <c r="M228" s="195"/>
      <c r="N228" s="195">
        <v>1</v>
      </c>
      <c r="O228" s="195">
        <v>0</v>
      </c>
      <c r="P228" s="144">
        <v>1</v>
      </c>
      <c r="Q228" s="195"/>
      <c r="R228" s="195"/>
      <c r="S228" s="195"/>
      <c r="T228" s="195"/>
      <c r="U228" s="195">
        <v>1</v>
      </c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  <c r="AK228" s="145"/>
      <c r="AL228" s="145"/>
      <c r="AM228" s="145"/>
      <c r="AN228" s="145"/>
      <c r="AO228" s="145"/>
    </row>
    <row r="229" spans="1:41" s="152" customFormat="1" x14ac:dyDescent="0.25">
      <c r="A229" s="195">
        <v>1.21</v>
      </c>
      <c r="B229" s="195" t="s">
        <v>48</v>
      </c>
      <c r="C229" s="193" t="s">
        <v>41</v>
      </c>
      <c r="D229" s="195">
        <v>1844</v>
      </c>
      <c r="E229" s="195" t="s">
        <v>1420</v>
      </c>
      <c r="F229" s="195"/>
      <c r="G229" s="193" t="s">
        <v>1421</v>
      </c>
      <c r="H229" s="195" t="s">
        <v>1419</v>
      </c>
      <c r="I229" s="195" t="s">
        <v>1383</v>
      </c>
      <c r="J229" s="195"/>
      <c r="K229" s="195" t="s">
        <v>1398</v>
      </c>
      <c r="L229" s="195">
        <v>1</v>
      </c>
      <c r="M229" s="195">
        <v>0</v>
      </c>
      <c r="N229" s="195">
        <v>1</v>
      </c>
      <c r="O229" s="195">
        <v>1</v>
      </c>
      <c r="P229" s="144">
        <v>1</v>
      </c>
      <c r="Q229" s="195">
        <v>0</v>
      </c>
      <c r="R229" s="195">
        <v>0</v>
      </c>
      <c r="S229" s="195">
        <v>0</v>
      </c>
      <c r="T229" s="195">
        <v>0</v>
      </c>
      <c r="U229" s="195">
        <v>0</v>
      </c>
      <c r="V229" s="195">
        <v>1</v>
      </c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45"/>
      <c r="AL229" s="145"/>
      <c r="AM229" s="145"/>
      <c r="AN229" s="145"/>
      <c r="AO229" s="145"/>
    </row>
    <row r="230" spans="1:41" s="152" customFormat="1" x14ac:dyDescent="0.25">
      <c r="A230" s="195">
        <v>3.11</v>
      </c>
      <c r="B230" s="195" t="s">
        <v>1378</v>
      </c>
      <c r="C230" s="193" t="s">
        <v>41</v>
      </c>
      <c r="D230" s="195" t="s">
        <v>1476</v>
      </c>
      <c r="E230" s="195" t="s">
        <v>1477</v>
      </c>
      <c r="F230" s="195"/>
      <c r="G230" s="193" t="s">
        <v>1478</v>
      </c>
      <c r="H230" s="195" t="s">
        <v>1475</v>
      </c>
      <c r="I230" s="195" t="s">
        <v>1383</v>
      </c>
      <c r="J230" s="195" t="s">
        <v>1384</v>
      </c>
      <c r="K230" s="195" t="s">
        <v>1385</v>
      </c>
      <c r="L230" s="195">
        <v>1</v>
      </c>
      <c r="M230" s="195">
        <v>0</v>
      </c>
      <c r="N230" s="195">
        <v>1</v>
      </c>
      <c r="O230" s="195">
        <v>0</v>
      </c>
      <c r="P230" s="144">
        <v>1</v>
      </c>
      <c r="Q230" s="195">
        <v>0</v>
      </c>
      <c r="R230" s="195">
        <v>1</v>
      </c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45"/>
      <c r="AL230" s="145"/>
      <c r="AM230" s="145"/>
      <c r="AN230" s="145"/>
      <c r="AO230" s="145"/>
    </row>
    <row r="231" spans="1:41" s="152" customFormat="1" x14ac:dyDescent="0.25">
      <c r="A231" s="195">
        <v>3.22</v>
      </c>
      <c r="B231" s="195" t="s">
        <v>1916</v>
      </c>
      <c r="C231" s="193" t="s">
        <v>41</v>
      </c>
      <c r="D231" s="195">
        <v>3000</v>
      </c>
      <c r="E231" s="195" t="s">
        <v>2090</v>
      </c>
      <c r="F231" s="195" t="s">
        <v>2091</v>
      </c>
      <c r="G231" s="193" t="s">
        <v>2092</v>
      </c>
      <c r="H231" s="195" t="s">
        <v>1382</v>
      </c>
      <c r="I231" s="195" t="s">
        <v>1383</v>
      </c>
      <c r="J231" s="195" t="s">
        <v>1384</v>
      </c>
      <c r="K231" s="195" t="s">
        <v>1385</v>
      </c>
      <c r="L231" s="195">
        <v>47</v>
      </c>
      <c r="M231" s="195">
        <v>0</v>
      </c>
      <c r="N231" s="195">
        <v>47</v>
      </c>
      <c r="O231" s="195">
        <v>47</v>
      </c>
      <c r="P231" s="144">
        <v>47</v>
      </c>
      <c r="Q231" s="195">
        <v>0</v>
      </c>
      <c r="R231" s="195">
        <v>0</v>
      </c>
      <c r="S231" s="195">
        <v>0</v>
      </c>
      <c r="T231" s="195">
        <v>0</v>
      </c>
      <c r="U231" s="195">
        <v>36</v>
      </c>
      <c r="V231" s="195">
        <v>11</v>
      </c>
      <c r="W231" s="195"/>
      <c r="X231" s="195"/>
      <c r="Y231" s="195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5"/>
      <c r="AK231" s="145"/>
      <c r="AL231" s="145"/>
      <c r="AM231" s="145"/>
      <c r="AN231" s="145"/>
      <c r="AO231" s="145"/>
    </row>
    <row r="232" spans="1:41" s="152" customFormat="1" x14ac:dyDescent="0.25">
      <c r="A232" s="195">
        <v>3.11</v>
      </c>
      <c r="B232" s="195" t="s">
        <v>1378</v>
      </c>
      <c r="C232" s="193" t="s">
        <v>41</v>
      </c>
      <c r="D232" s="195">
        <v>1406</v>
      </c>
      <c r="E232" s="195" t="s">
        <v>1874</v>
      </c>
      <c r="F232" s="195" t="s">
        <v>1875</v>
      </c>
      <c r="G232" s="193" t="s">
        <v>1876</v>
      </c>
      <c r="H232" s="195" t="s">
        <v>1845</v>
      </c>
      <c r="I232" s="195" t="s">
        <v>1383</v>
      </c>
      <c r="J232" s="195" t="s">
        <v>1384</v>
      </c>
      <c r="K232" s="195" t="s">
        <v>1385</v>
      </c>
      <c r="L232" s="195">
        <v>1</v>
      </c>
      <c r="M232" s="195">
        <v>1</v>
      </c>
      <c r="N232" s="195">
        <v>0</v>
      </c>
      <c r="O232" s="195">
        <v>0</v>
      </c>
      <c r="P232" s="144">
        <v>0</v>
      </c>
      <c r="Q232" s="195">
        <v>-1</v>
      </c>
      <c r="R232" s="195">
        <v>1</v>
      </c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5"/>
      <c r="AK232" s="145"/>
      <c r="AL232" s="145"/>
      <c r="AM232" s="145"/>
      <c r="AN232" s="145"/>
      <c r="AO232" s="145"/>
    </row>
    <row r="233" spans="1:41" s="152" customFormat="1" x14ac:dyDescent="0.25">
      <c r="A233" s="195">
        <v>3.11</v>
      </c>
      <c r="B233" s="195" t="s">
        <v>1378</v>
      </c>
      <c r="C233" s="193" t="s">
        <v>41</v>
      </c>
      <c r="D233" s="195">
        <v>2095</v>
      </c>
      <c r="E233" s="195" t="s">
        <v>2054</v>
      </c>
      <c r="F233" s="195"/>
      <c r="G233" s="193" t="s">
        <v>2055</v>
      </c>
      <c r="H233" s="195" t="s">
        <v>1728</v>
      </c>
      <c r="I233" s="195" t="s">
        <v>1383</v>
      </c>
      <c r="J233" s="195" t="s">
        <v>1384</v>
      </c>
      <c r="K233" s="195" t="s">
        <v>1385</v>
      </c>
      <c r="L233" s="195">
        <v>1</v>
      </c>
      <c r="M233" s="195">
        <v>0</v>
      </c>
      <c r="N233" s="195">
        <v>1</v>
      </c>
      <c r="O233" s="195">
        <v>0</v>
      </c>
      <c r="P233" s="144">
        <v>1</v>
      </c>
      <c r="Q233" s="195">
        <v>0</v>
      </c>
      <c r="R233" s="195">
        <v>0</v>
      </c>
      <c r="S233" s="195">
        <v>0</v>
      </c>
      <c r="T233" s="195">
        <v>0</v>
      </c>
      <c r="U233" s="195">
        <v>1</v>
      </c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  <c r="AK233" s="145"/>
      <c r="AL233" s="145"/>
      <c r="AM233" s="145"/>
      <c r="AN233" s="145"/>
      <c r="AO233" s="145"/>
    </row>
    <row r="234" spans="1:41" s="152" customFormat="1" x14ac:dyDescent="0.25">
      <c r="A234" s="195">
        <v>3.11</v>
      </c>
      <c r="B234" s="195" t="s">
        <v>1378</v>
      </c>
      <c r="C234" s="193" t="s">
        <v>41</v>
      </c>
      <c r="D234" s="195">
        <v>1782</v>
      </c>
      <c r="E234" s="195" t="s">
        <v>1722</v>
      </c>
      <c r="F234" s="195"/>
      <c r="G234" s="193" t="s">
        <v>1723</v>
      </c>
      <c r="H234" s="195" t="s">
        <v>1724</v>
      </c>
      <c r="I234" s="195" t="s">
        <v>1383</v>
      </c>
      <c r="J234" s="195" t="s">
        <v>1384</v>
      </c>
      <c r="K234" s="195" t="s">
        <v>1533</v>
      </c>
      <c r="L234" s="195">
        <v>1</v>
      </c>
      <c r="M234" s="195">
        <v>0</v>
      </c>
      <c r="N234" s="195">
        <v>1</v>
      </c>
      <c r="O234" s="195">
        <v>0</v>
      </c>
      <c r="P234" s="144">
        <v>1</v>
      </c>
      <c r="Q234" s="195">
        <v>0</v>
      </c>
      <c r="R234" s="195">
        <v>0</v>
      </c>
      <c r="S234" s="195">
        <v>1</v>
      </c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  <c r="AK234" s="145"/>
      <c r="AL234" s="145"/>
      <c r="AM234" s="145"/>
      <c r="AN234" s="145"/>
      <c r="AO234" s="145"/>
    </row>
    <row r="235" spans="1:41" s="152" customFormat="1" x14ac:dyDescent="0.25">
      <c r="A235" s="195">
        <v>3.12</v>
      </c>
      <c r="B235" s="195" t="s">
        <v>1378</v>
      </c>
      <c r="C235" s="193" t="s">
        <v>41</v>
      </c>
      <c r="D235" s="195">
        <v>1876</v>
      </c>
      <c r="E235" s="195" t="s">
        <v>2061</v>
      </c>
      <c r="F235" s="195" t="s">
        <v>42</v>
      </c>
      <c r="G235" s="193" t="s">
        <v>2062</v>
      </c>
      <c r="H235" s="195" t="s">
        <v>1728</v>
      </c>
      <c r="I235" s="195" t="s">
        <v>1383</v>
      </c>
      <c r="J235" s="195" t="s">
        <v>1384</v>
      </c>
      <c r="K235" s="195" t="s">
        <v>1385</v>
      </c>
      <c r="L235" s="195">
        <v>92</v>
      </c>
      <c r="M235" s="195">
        <v>0</v>
      </c>
      <c r="N235" s="195">
        <v>92</v>
      </c>
      <c r="O235" s="195">
        <v>0</v>
      </c>
      <c r="P235" s="144">
        <v>92</v>
      </c>
      <c r="Q235" s="195">
        <v>0</v>
      </c>
      <c r="R235" s="195">
        <v>0</v>
      </c>
      <c r="S235" s="195">
        <v>25</v>
      </c>
      <c r="T235" s="195">
        <v>56</v>
      </c>
      <c r="U235" s="195">
        <v>11</v>
      </c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  <c r="AK235" s="145"/>
      <c r="AL235" s="145"/>
      <c r="AM235" s="145"/>
      <c r="AN235" s="145"/>
      <c r="AO235" s="145"/>
    </row>
    <row r="236" spans="1:41" s="152" customFormat="1" x14ac:dyDescent="0.25">
      <c r="A236" s="195">
        <v>1.1200000000000001</v>
      </c>
      <c r="B236" s="195" t="s">
        <v>40</v>
      </c>
      <c r="C236" s="193" t="s">
        <v>41</v>
      </c>
      <c r="D236" s="195" t="s">
        <v>1538</v>
      </c>
      <c r="E236" s="195" t="s">
        <v>1539</v>
      </c>
      <c r="F236" s="195" t="s">
        <v>42</v>
      </c>
      <c r="G236" s="193" t="s">
        <v>1540</v>
      </c>
      <c r="H236" s="195" t="s">
        <v>1509</v>
      </c>
      <c r="I236" s="195" t="s">
        <v>1383</v>
      </c>
      <c r="J236" s="195"/>
      <c r="K236" s="195" t="s">
        <v>1510</v>
      </c>
      <c r="L236" s="195">
        <v>72</v>
      </c>
      <c r="M236" s="195">
        <v>0</v>
      </c>
      <c r="N236" s="195">
        <v>72</v>
      </c>
      <c r="O236" s="195">
        <v>0</v>
      </c>
      <c r="P236" s="144">
        <v>72</v>
      </c>
      <c r="Q236" s="195">
        <v>0</v>
      </c>
      <c r="R236" s="195">
        <v>27</v>
      </c>
      <c r="S236" s="195">
        <v>38</v>
      </c>
      <c r="T236" s="195">
        <v>7</v>
      </c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45"/>
      <c r="AL236" s="145"/>
      <c r="AM236" s="145"/>
      <c r="AN236" s="145"/>
      <c r="AO236" s="145"/>
    </row>
    <row r="237" spans="1:41" s="152" customFormat="1" x14ac:dyDescent="0.25">
      <c r="A237" s="195">
        <v>1.22</v>
      </c>
      <c r="B237" s="195" t="s">
        <v>48</v>
      </c>
      <c r="C237" s="193" t="s">
        <v>41</v>
      </c>
      <c r="D237" s="195">
        <v>2014</v>
      </c>
      <c r="E237" s="195" t="s">
        <v>1792</v>
      </c>
      <c r="F237" s="195" t="s">
        <v>42</v>
      </c>
      <c r="G237" s="193" t="s">
        <v>1793</v>
      </c>
      <c r="H237" s="195" t="s">
        <v>1781</v>
      </c>
      <c r="I237" s="195" t="s">
        <v>1383</v>
      </c>
      <c r="J237" s="195"/>
      <c r="K237" s="195" t="s">
        <v>1590</v>
      </c>
      <c r="L237" s="195">
        <v>570</v>
      </c>
      <c r="M237" s="195">
        <v>0</v>
      </c>
      <c r="N237" s="195">
        <v>570</v>
      </c>
      <c r="O237" s="195">
        <v>430</v>
      </c>
      <c r="P237" s="144">
        <v>570</v>
      </c>
      <c r="Q237" s="195">
        <v>0</v>
      </c>
      <c r="R237" s="195">
        <v>0</v>
      </c>
      <c r="S237" s="195">
        <v>0</v>
      </c>
      <c r="T237" s="195">
        <v>22</v>
      </c>
      <c r="U237" s="195">
        <v>118</v>
      </c>
      <c r="V237" s="195">
        <v>75</v>
      </c>
      <c r="W237" s="195">
        <v>75</v>
      </c>
      <c r="X237" s="195">
        <v>75</v>
      </c>
      <c r="Y237" s="195">
        <v>75</v>
      </c>
      <c r="Z237" s="195">
        <v>75</v>
      </c>
      <c r="AA237" s="195">
        <v>55</v>
      </c>
      <c r="AB237" s="195"/>
      <c r="AC237" s="195"/>
      <c r="AD237" s="195"/>
      <c r="AE237" s="195"/>
      <c r="AF237" s="195"/>
      <c r="AG237" s="195"/>
      <c r="AH237" s="195"/>
      <c r="AI237" s="195"/>
      <c r="AJ237" s="195"/>
      <c r="AK237" s="145"/>
      <c r="AL237" s="145"/>
      <c r="AM237" s="145"/>
      <c r="AN237" s="145"/>
      <c r="AO237" s="145"/>
    </row>
    <row r="238" spans="1:41" s="152" customFormat="1" x14ac:dyDescent="0.25">
      <c r="A238" s="195">
        <v>3.11</v>
      </c>
      <c r="B238" s="195" t="s">
        <v>1378</v>
      </c>
      <c r="C238" s="193" t="s">
        <v>41</v>
      </c>
      <c r="D238" s="195">
        <v>2079</v>
      </c>
      <c r="E238" s="195" t="s">
        <v>2116</v>
      </c>
      <c r="F238" s="195"/>
      <c r="G238" s="193" t="s">
        <v>2117</v>
      </c>
      <c r="H238" s="195" t="s">
        <v>1501</v>
      </c>
      <c r="I238" s="195" t="s">
        <v>1383</v>
      </c>
      <c r="J238" s="195" t="s">
        <v>1384</v>
      </c>
      <c r="K238" s="195" t="s">
        <v>1487</v>
      </c>
      <c r="L238" s="195">
        <v>2</v>
      </c>
      <c r="M238" s="195">
        <v>0</v>
      </c>
      <c r="N238" s="195">
        <v>2</v>
      </c>
      <c r="O238" s="195">
        <v>2</v>
      </c>
      <c r="P238" s="144">
        <v>2</v>
      </c>
      <c r="Q238" s="195">
        <v>0</v>
      </c>
      <c r="R238" s="195">
        <v>0</v>
      </c>
      <c r="S238" s="195">
        <v>0</v>
      </c>
      <c r="T238" s="195">
        <v>0</v>
      </c>
      <c r="U238" s="195">
        <v>0</v>
      </c>
      <c r="V238" s="195"/>
      <c r="W238" s="195">
        <v>2</v>
      </c>
      <c r="X238" s="195"/>
      <c r="Y238" s="195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  <c r="AJ238" s="195"/>
      <c r="AK238" s="145"/>
      <c r="AL238" s="145"/>
      <c r="AM238" s="145"/>
      <c r="AN238" s="145"/>
      <c r="AO238" s="145"/>
    </row>
    <row r="239" spans="1:41" s="152" customFormat="1" x14ac:dyDescent="0.25">
      <c r="A239" s="195">
        <v>1.1100000000000001</v>
      </c>
      <c r="B239" s="195" t="s">
        <v>40</v>
      </c>
      <c r="C239" s="193" t="s">
        <v>41</v>
      </c>
      <c r="D239" s="195">
        <v>1695</v>
      </c>
      <c r="E239" s="195" t="s">
        <v>1867</v>
      </c>
      <c r="F239" s="195"/>
      <c r="G239" s="193" t="s">
        <v>1868</v>
      </c>
      <c r="H239" s="195" t="s">
        <v>1869</v>
      </c>
      <c r="I239" s="195" t="s">
        <v>1383</v>
      </c>
      <c r="J239" s="195"/>
      <c r="K239" s="195" t="s">
        <v>1487</v>
      </c>
      <c r="L239" s="195">
        <v>1</v>
      </c>
      <c r="M239" s="195">
        <v>0</v>
      </c>
      <c r="N239" s="195">
        <v>1</v>
      </c>
      <c r="O239" s="195">
        <v>0</v>
      </c>
      <c r="P239" s="144">
        <v>1</v>
      </c>
      <c r="Q239" s="195">
        <v>1</v>
      </c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5"/>
      <c r="AK239" s="145"/>
      <c r="AL239" s="145"/>
      <c r="AM239" s="145"/>
      <c r="AN239" s="145"/>
      <c r="AO239" s="145"/>
    </row>
    <row r="240" spans="1:41" s="152" customFormat="1" x14ac:dyDescent="0.25">
      <c r="A240" s="195">
        <v>3.31</v>
      </c>
      <c r="B240" s="195" t="s">
        <v>1916</v>
      </c>
      <c r="C240" s="193" t="s">
        <v>41</v>
      </c>
      <c r="D240" s="195">
        <v>2021</v>
      </c>
      <c r="E240" s="195" t="s">
        <v>2118</v>
      </c>
      <c r="F240" s="195"/>
      <c r="G240" s="193" t="s">
        <v>2119</v>
      </c>
      <c r="H240" s="195" t="s">
        <v>1501</v>
      </c>
      <c r="I240" s="195" t="s">
        <v>1383</v>
      </c>
      <c r="J240" s="195" t="s">
        <v>1384</v>
      </c>
      <c r="K240" s="195" t="s">
        <v>1487</v>
      </c>
      <c r="L240" s="195">
        <v>4</v>
      </c>
      <c r="M240" s="195">
        <v>0</v>
      </c>
      <c r="N240" s="195">
        <v>4</v>
      </c>
      <c r="O240" s="195">
        <v>4</v>
      </c>
      <c r="P240" s="144">
        <v>4</v>
      </c>
      <c r="Q240" s="195">
        <v>0</v>
      </c>
      <c r="R240" s="195">
        <v>0</v>
      </c>
      <c r="S240" s="195">
        <v>0</v>
      </c>
      <c r="T240" s="195">
        <v>0</v>
      </c>
      <c r="U240" s="195">
        <v>0</v>
      </c>
      <c r="V240" s="195">
        <v>4</v>
      </c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5"/>
      <c r="AK240" s="145"/>
      <c r="AL240" s="145"/>
      <c r="AM240" s="145"/>
      <c r="AN240" s="145"/>
      <c r="AO240" s="145"/>
    </row>
    <row r="241" spans="1:41" s="152" customFormat="1" x14ac:dyDescent="0.25">
      <c r="A241" s="195">
        <v>3.31</v>
      </c>
      <c r="B241" s="195" t="s">
        <v>1916</v>
      </c>
      <c r="C241" s="193" t="s">
        <v>41</v>
      </c>
      <c r="D241" s="195">
        <v>3045</v>
      </c>
      <c r="E241" s="195" t="s">
        <v>2232</v>
      </c>
      <c r="F241" s="195"/>
      <c r="G241" s="193" t="s">
        <v>2233</v>
      </c>
      <c r="H241" s="195" t="s">
        <v>1486</v>
      </c>
      <c r="I241" s="195" t="s">
        <v>1383</v>
      </c>
      <c r="J241" s="195" t="s">
        <v>1384</v>
      </c>
      <c r="K241" s="195" t="s">
        <v>1487</v>
      </c>
      <c r="L241" s="195">
        <v>1</v>
      </c>
      <c r="M241" s="195">
        <v>0</v>
      </c>
      <c r="N241" s="195">
        <v>0</v>
      </c>
      <c r="O241" s="195">
        <v>1</v>
      </c>
      <c r="P241" s="144">
        <v>1</v>
      </c>
      <c r="Q241" s="195">
        <v>0</v>
      </c>
      <c r="R241" s="195">
        <v>0</v>
      </c>
      <c r="S241" s="195">
        <v>0</v>
      </c>
      <c r="T241" s="195">
        <v>0</v>
      </c>
      <c r="U241" s="195">
        <v>0</v>
      </c>
      <c r="V241" s="195">
        <v>1</v>
      </c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  <c r="AK241" s="145"/>
      <c r="AL241" s="145"/>
      <c r="AM241" s="145"/>
      <c r="AN241" s="145"/>
      <c r="AO241" s="145"/>
    </row>
    <row r="242" spans="1:41" s="152" customFormat="1" x14ac:dyDescent="0.25">
      <c r="A242" s="195">
        <v>3.31</v>
      </c>
      <c r="B242" s="195" t="s">
        <v>1916</v>
      </c>
      <c r="C242" s="193" t="s">
        <v>41</v>
      </c>
      <c r="D242" s="195">
        <v>3129</v>
      </c>
      <c r="E242" s="195" t="s">
        <v>2245</v>
      </c>
      <c r="F242" s="195"/>
      <c r="G242" s="193" t="s">
        <v>2246</v>
      </c>
      <c r="H242" s="195" t="s">
        <v>1501</v>
      </c>
      <c r="I242" s="195" t="s">
        <v>1383</v>
      </c>
      <c r="J242" s="195" t="s">
        <v>1384</v>
      </c>
      <c r="K242" s="195" t="s">
        <v>1487</v>
      </c>
      <c r="L242" s="195">
        <v>4</v>
      </c>
      <c r="M242" s="195">
        <v>0</v>
      </c>
      <c r="N242" s="195">
        <v>4</v>
      </c>
      <c r="O242" s="195">
        <v>4</v>
      </c>
      <c r="P242" s="144">
        <v>4</v>
      </c>
      <c r="Q242" s="195">
        <v>0</v>
      </c>
      <c r="R242" s="195">
        <v>0</v>
      </c>
      <c r="S242" s="195">
        <v>0</v>
      </c>
      <c r="T242" s="195">
        <v>0</v>
      </c>
      <c r="U242" s="195">
        <v>0</v>
      </c>
      <c r="V242" s="195">
        <v>4</v>
      </c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5"/>
      <c r="AK242" s="145"/>
      <c r="AL242" s="145"/>
      <c r="AM242" s="145"/>
      <c r="AN242" s="145"/>
      <c r="AO242" s="145"/>
    </row>
    <row r="243" spans="1:41" s="152" customFormat="1" x14ac:dyDescent="0.25">
      <c r="A243" s="195">
        <v>1.1100000000000001</v>
      </c>
      <c r="B243" s="195" t="s">
        <v>40</v>
      </c>
      <c r="C243" s="193" t="s">
        <v>41</v>
      </c>
      <c r="D243" s="195" t="s">
        <v>2084</v>
      </c>
      <c r="E243" s="195" t="s">
        <v>2085</v>
      </c>
      <c r="F243" s="195"/>
      <c r="G243" s="193" t="s">
        <v>2086</v>
      </c>
      <c r="H243" s="195" t="s">
        <v>2080</v>
      </c>
      <c r="I243" s="195" t="s">
        <v>1383</v>
      </c>
      <c r="J243" s="195"/>
      <c r="K243" s="195" t="s">
        <v>1645</v>
      </c>
      <c r="L243" s="195">
        <v>1</v>
      </c>
      <c r="M243" s="195">
        <v>0</v>
      </c>
      <c r="N243" s="195">
        <v>1</v>
      </c>
      <c r="O243" s="195">
        <v>0</v>
      </c>
      <c r="P243" s="144">
        <v>1</v>
      </c>
      <c r="Q243" s="195">
        <v>0</v>
      </c>
      <c r="R243" s="195">
        <v>1</v>
      </c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5"/>
      <c r="AK243" s="145"/>
      <c r="AL243" s="145"/>
      <c r="AM243" s="145"/>
      <c r="AN243" s="145"/>
      <c r="AO243" s="145"/>
    </row>
    <row r="244" spans="1:41" s="152" customFormat="1" x14ac:dyDescent="0.25">
      <c r="A244" s="195">
        <v>3.22</v>
      </c>
      <c r="B244" s="195" t="s">
        <v>1916</v>
      </c>
      <c r="C244" s="193" t="s">
        <v>41</v>
      </c>
      <c r="D244" s="195">
        <v>3003</v>
      </c>
      <c r="E244" s="195" t="s">
        <v>2063</v>
      </c>
      <c r="F244" s="195" t="s">
        <v>42</v>
      </c>
      <c r="G244" s="193" t="s">
        <v>2064</v>
      </c>
      <c r="H244" s="195" t="s">
        <v>1728</v>
      </c>
      <c r="I244" s="195" t="s">
        <v>1383</v>
      </c>
      <c r="J244" s="195" t="s">
        <v>1384</v>
      </c>
      <c r="K244" s="195" t="s">
        <v>1385</v>
      </c>
      <c r="L244" s="195">
        <v>110</v>
      </c>
      <c r="M244" s="195">
        <v>0</v>
      </c>
      <c r="N244" s="195">
        <v>110</v>
      </c>
      <c r="O244" s="195">
        <v>35</v>
      </c>
      <c r="P244" s="144">
        <v>110</v>
      </c>
      <c r="Q244" s="195">
        <v>0</v>
      </c>
      <c r="R244" s="195">
        <v>0</v>
      </c>
      <c r="S244" s="195">
        <v>0</v>
      </c>
      <c r="T244" s="195">
        <v>24</v>
      </c>
      <c r="U244" s="195">
        <v>51</v>
      </c>
      <c r="V244" s="195">
        <v>35</v>
      </c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45"/>
      <c r="AL244" s="145"/>
      <c r="AM244" s="145"/>
      <c r="AN244" s="145"/>
      <c r="AO244" s="145"/>
    </row>
    <row r="245" spans="1:41" s="152" customFormat="1" x14ac:dyDescent="0.25">
      <c r="A245" s="195">
        <v>1.1100000000000001</v>
      </c>
      <c r="B245" s="195" t="s">
        <v>40</v>
      </c>
      <c r="C245" s="193" t="s">
        <v>41</v>
      </c>
      <c r="D245" s="195">
        <v>1762</v>
      </c>
      <c r="E245" s="195" t="s">
        <v>1511</v>
      </c>
      <c r="F245" s="195"/>
      <c r="G245" s="193" t="s">
        <v>1512</v>
      </c>
      <c r="H245" s="195" t="s">
        <v>1509</v>
      </c>
      <c r="I245" s="195" t="s">
        <v>1383</v>
      </c>
      <c r="J245" s="195"/>
      <c r="K245" s="195" t="s">
        <v>1510</v>
      </c>
      <c r="L245" s="195">
        <v>1</v>
      </c>
      <c r="M245" s="195">
        <v>0</v>
      </c>
      <c r="N245" s="195">
        <v>1</v>
      </c>
      <c r="O245" s="195">
        <v>0</v>
      </c>
      <c r="P245" s="144">
        <v>1</v>
      </c>
      <c r="Q245" s="195">
        <v>1</v>
      </c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45"/>
      <c r="AL245" s="145"/>
      <c r="AM245" s="145"/>
      <c r="AN245" s="145"/>
      <c r="AO245" s="145"/>
    </row>
    <row r="246" spans="1:41" s="152" customFormat="1" x14ac:dyDescent="0.25">
      <c r="A246" s="195">
        <v>1.1100000000000001</v>
      </c>
      <c r="B246" s="195" t="s">
        <v>40</v>
      </c>
      <c r="C246" s="193" t="s">
        <v>41</v>
      </c>
      <c r="D246" s="195" t="s">
        <v>1946</v>
      </c>
      <c r="E246" s="195" t="s">
        <v>1947</v>
      </c>
      <c r="F246" s="195"/>
      <c r="G246" s="193" t="s">
        <v>1948</v>
      </c>
      <c r="H246" s="195" t="s">
        <v>1945</v>
      </c>
      <c r="I246" s="195" t="s">
        <v>1383</v>
      </c>
      <c r="J246" s="195"/>
      <c r="K246" s="195" t="s">
        <v>1398</v>
      </c>
      <c r="L246" s="195">
        <v>1</v>
      </c>
      <c r="M246" s="195">
        <v>1</v>
      </c>
      <c r="N246" s="195">
        <v>0</v>
      </c>
      <c r="O246" s="195">
        <v>0</v>
      </c>
      <c r="P246" s="144">
        <v>0</v>
      </c>
      <c r="Q246" s="195">
        <v>0</v>
      </c>
      <c r="R246" s="195">
        <v>-1</v>
      </c>
      <c r="S246" s="195">
        <v>1</v>
      </c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45"/>
      <c r="AL246" s="145"/>
      <c r="AM246" s="145"/>
      <c r="AN246" s="145"/>
      <c r="AO246" s="145"/>
    </row>
    <row r="247" spans="1:41" s="152" customFormat="1" x14ac:dyDescent="0.25">
      <c r="A247" s="195">
        <v>1.1100000000000001</v>
      </c>
      <c r="B247" s="195" t="s">
        <v>40</v>
      </c>
      <c r="C247" s="193" t="s">
        <v>41</v>
      </c>
      <c r="D247" s="195" t="s">
        <v>1946</v>
      </c>
      <c r="E247" s="195" t="s">
        <v>1947</v>
      </c>
      <c r="F247" s="195"/>
      <c r="G247" s="193" t="s">
        <v>1948</v>
      </c>
      <c r="H247" s="195" t="s">
        <v>1945</v>
      </c>
      <c r="I247" s="195" t="s">
        <v>1383</v>
      </c>
      <c r="J247" s="195"/>
      <c r="K247" s="195" t="s">
        <v>1398</v>
      </c>
      <c r="L247" s="195">
        <v>1</v>
      </c>
      <c r="M247" s="195">
        <v>0</v>
      </c>
      <c r="N247" s="195">
        <v>1</v>
      </c>
      <c r="O247" s="195">
        <v>0</v>
      </c>
      <c r="P247" s="144">
        <v>1</v>
      </c>
      <c r="Q247" s="195">
        <v>0</v>
      </c>
      <c r="R247" s="195">
        <v>0</v>
      </c>
      <c r="S247" s="195">
        <v>1</v>
      </c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45"/>
      <c r="AL247" s="145"/>
      <c r="AM247" s="145"/>
      <c r="AN247" s="145"/>
      <c r="AO247" s="145"/>
    </row>
    <row r="248" spans="1:41" s="152" customFormat="1" x14ac:dyDescent="0.25">
      <c r="A248" s="195">
        <v>1.1200000000000001</v>
      </c>
      <c r="B248" s="195" t="s">
        <v>40</v>
      </c>
      <c r="C248" s="193" t="s">
        <v>41</v>
      </c>
      <c r="D248" s="195">
        <v>2017</v>
      </c>
      <c r="E248" s="195" t="s">
        <v>1825</v>
      </c>
      <c r="F248" s="195" t="s">
        <v>42</v>
      </c>
      <c r="G248" s="193" t="s">
        <v>1826</v>
      </c>
      <c r="H248" s="195" t="s">
        <v>1822</v>
      </c>
      <c r="I248" s="195" t="s">
        <v>1383</v>
      </c>
      <c r="J248" s="195"/>
      <c r="K248" s="195" t="s">
        <v>1533</v>
      </c>
      <c r="L248" s="195">
        <v>7</v>
      </c>
      <c r="M248" s="195">
        <v>0</v>
      </c>
      <c r="N248" s="195">
        <v>7</v>
      </c>
      <c r="O248" s="195">
        <v>0</v>
      </c>
      <c r="P248" s="144">
        <v>7</v>
      </c>
      <c r="Q248" s="195">
        <v>0</v>
      </c>
      <c r="R248" s="195">
        <v>0</v>
      </c>
      <c r="S248" s="195">
        <v>0</v>
      </c>
      <c r="T248" s="195">
        <v>7</v>
      </c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45"/>
      <c r="AL248" s="145"/>
      <c r="AM248" s="145"/>
      <c r="AN248" s="145"/>
      <c r="AO248" s="145"/>
    </row>
    <row r="249" spans="1:41" s="152" customFormat="1" x14ac:dyDescent="0.25">
      <c r="A249" s="195">
        <v>1.1100000000000001</v>
      </c>
      <c r="B249" s="195" t="s">
        <v>40</v>
      </c>
      <c r="C249" s="193" t="s">
        <v>41</v>
      </c>
      <c r="D249" s="195">
        <v>2078</v>
      </c>
      <c r="E249" s="195" t="s">
        <v>1833</v>
      </c>
      <c r="F249" s="195"/>
      <c r="G249" s="193" t="s">
        <v>1834</v>
      </c>
      <c r="H249" s="195" t="s">
        <v>1822</v>
      </c>
      <c r="I249" s="195" t="s">
        <v>1383</v>
      </c>
      <c r="J249" s="195"/>
      <c r="K249" s="195" t="s">
        <v>1533</v>
      </c>
      <c r="L249" s="195">
        <v>2</v>
      </c>
      <c r="M249" s="195">
        <v>0</v>
      </c>
      <c r="N249" s="195">
        <v>2</v>
      </c>
      <c r="O249" s="195">
        <v>2</v>
      </c>
      <c r="P249" s="144">
        <v>2</v>
      </c>
      <c r="Q249" s="195">
        <v>0</v>
      </c>
      <c r="R249" s="195">
        <v>0</v>
      </c>
      <c r="S249" s="195">
        <v>0</v>
      </c>
      <c r="T249" s="195">
        <v>0</v>
      </c>
      <c r="U249" s="195">
        <v>2</v>
      </c>
      <c r="V249" s="195">
        <v>0</v>
      </c>
      <c r="W249" s="195"/>
      <c r="X249" s="195"/>
      <c r="Y249" s="195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5"/>
      <c r="AK249" s="145"/>
      <c r="AL249" s="145"/>
      <c r="AM249" s="145"/>
      <c r="AN249" s="145"/>
      <c r="AO249" s="145"/>
    </row>
    <row r="250" spans="1:41" s="152" customFormat="1" x14ac:dyDescent="0.25">
      <c r="A250" s="195">
        <v>3.12</v>
      </c>
      <c r="B250" s="195" t="s">
        <v>1378</v>
      </c>
      <c r="C250" s="193" t="s">
        <v>41</v>
      </c>
      <c r="D250" s="195">
        <v>3009</v>
      </c>
      <c r="E250" s="195" t="s">
        <v>1815</v>
      </c>
      <c r="F250" s="195" t="s">
        <v>42</v>
      </c>
      <c r="G250" s="193" t="s">
        <v>1816</v>
      </c>
      <c r="H250" s="195" t="s">
        <v>1728</v>
      </c>
      <c r="I250" s="195" t="s">
        <v>1383</v>
      </c>
      <c r="J250" s="195" t="s">
        <v>1384</v>
      </c>
      <c r="K250" s="195" t="s">
        <v>1385</v>
      </c>
      <c r="L250" s="195">
        <v>21</v>
      </c>
      <c r="M250" s="195">
        <v>0</v>
      </c>
      <c r="N250" s="195">
        <v>21</v>
      </c>
      <c r="O250" s="195">
        <v>0</v>
      </c>
      <c r="P250" s="144">
        <v>21</v>
      </c>
      <c r="Q250" s="195">
        <v>0</v>
      </c>
      <c r="R250" s="195">
        <v>0</v>
      </c>
      <c r="S250" s="195">
        <v>0</v>
      </c>
      <c r="T250" s="195">
        <v>21</v>
      </c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45"/>
      <c r="AL250" s="145"/>
      <c r="AM250" s="145"/>
      <c r="AN250" s="145"/>
      <c r="AO250" s="145"/>
    </row>
    <row r="251" spans="1:41" s="152" customFormat="1" x14ac:dyDescent="0.25">
      <c r="A251" s="195">
        <v>1.1200000000000001</v>
      </c>
      <c r="B251" s="195" t="s">
        <v>40</v>
      </c>
      <c r="C251" s="193" t="s">
        <v>41</v>
      </c>
      <c r="D251" s="195" t="s">
        <v>1770</v>
      </c>
      <c r="E251" s="195" t="s">
        <v>1771</v>
      </c>
      <c r="F251" s="195"/>
      <c r="G251" s="193" t="s">
        <v>1772</v>
      </c>
      <c r="H251" s="195" t="s">
        <v>1764</v>
      </c>
      <c r="I251" s="195" t="s">
        <v>1383</v>
      </c>
      <c r="J251" s="195"/>
      <c r="K251" s="195" t="s">
        <v>1590</v>
      </c>
      <c r="L251" s="195">
        <v>6</v>
      </c>
      <c r="M251" s="195">
        <v>0</v>
      </c>
      <c r="N251" s="195">
        <v>6</v>
      </c>
      <c r="O251" s="195">
        <v>0</v>
      </c>
      <c r="P251" s="144">
        <v>6</v>
      </c>
      <c r="Q251" s="195">
        <v>0</v>
      </c>
      <c r="R251" s="195">
        <v>0</v>
      </c>
      <c r="S251" s="195">
        <v>6</v>
      </c>
      <c r="T251" s="195"/>
      <c r="U251" s="195"/>
      <c r="V251" s="195"/>
      <c r="W251" s="195"/>
      <c r="X251" s="195"/>
      <c r="Y251" s="195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5"/>
      <c r="AK251" s="145"/>
      <c r="AL251" s="145"/>
      <c r="AM251" s="145"/>
      <c r="AN251" s="145"/>
      <c r="AO251" s="145"/>
    </row>
    <row r="252" spans="1:41" s="152" customFormat="1" x14ac:dyDescent="0.25">
      <c r="A252" s="195">
        <v>3.31</v>
      </c>
      <c r="B252" s="195" t="s">
        <v>1916</v>
      </c>
      <c r="C252" s="193" t="s">
        <v>41</v>
      </c>
      <c r="D252" s="195">
        <v>3063</v>
      </c>
      <c r="E252" s="195" t="s">
        <v>2249</v>
      </c>
      <c r="F252" s="195"/>
      <c r="G252" s="193" t="s">
        <v>2250</v>
      </c>
      <c r="H252" s="195" t="s">
        <v>1501</v>
      </c>
      <c r="I252" s="195" t="s">
        <v>1383</v>
      </c>
      <c r="J252" s="195" t="s">
        <v>1384</v>
      </c>
      <c r="K252" s="195" t="s">
        <v>1487</v>
      </c>
      <c r="L252" s="195">
        <v>4</v>
      </c>
      <c r="M252" s="195">
        <v>0</v>
      </c>
      <c r="N252" s="195">
        <v>4</v>
      </c>
      <c r="O252" s="195">
        <v>4</v>
      </c>
      <c r="P252" s="144">
        <v>4</v>
      </c>
      <c r="Q252" s="195">
        <v>0</v>
      </c>
      <c r="R252" s="195">
        <v>0</v>
      </c>
      <c r="S252" s="195">
        <v>0</v>
      </c>
      <c r="T252" s="195">
        <v>0</v>
      </c>
      <c r="U252" s="195">
        <v>0</v>
      </c>
      <c r="V252" s="195">
        <v>4</v>
      </c>
      <c r="W252" s="195"/>
      <c r="X252" s="195"/>
      <c r="Y252" s="195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5"/>
      <c r="AK252" s="145"/>
      <c r="AL252" s="145"/>
      <c r="AM252" s="145"/>
      <c r="AN252" s="145"/>
      <c r="AO252" s="145"/>
    </row>
    <row r="253" spans="1:41" s="152" customFormat="1" x14ac:dyDescent="0.25">
      <c r="A253" s="195">
        <v>1.22</v>
      </c>
      <c r="B253" s="195" t="s">
        <v>48</v>
      </c>
      <c r="C253" s="193" t="s">
        <v>41</v>
      </c>
      <c r="D253" s="195">
        <v>3056</v>
      </c>
      <c r="E253" s="195" t="s">
        <v>2242</v>
      </c>
      <c r="F253" s="195"/>
      <c r="G253" s="193" t="s">
        <v>2243</v>
      </c>
      <c r="H253" s="195" t="s">
        <v>1822</v>
      </c>
      <c r="I253" s="195" t="s">
        <v>1383</v>
      </c>
      <c r="J253" s="195"/>
      <c r="K253" s="195" t="s">
        <v>1533</v>
      </c>
      <c r="L253" s="195">
        <v>12</v>
      </c>
      <c r="M253" s="195">
        <v>0</v>
      </c>
      <c r="N253" s="195">
        <v>12</v>
      </c>
      <c r="O253" s="195">
        <v>6</v>
      </c>
      <c r="P253" s="144">
        <v>12</v>
      </c>
      <c r="Q253" s="195">
        <v>0</v>
      </c>
      <c r="R253" s="195">
        <v>0</v>
      </c>
      <c r="S253" s="195">
        <v>0</v>
      </c>
      <c r="T253" s="195">
        <v>0</v>
      </c>
      <c r="U253" s="195">
        <v>6</v>
      </c>
      <c r="V253" s="195">
        <v>6</v>
      </c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5"/>
      <c r="AK253" s="145"/>
      <c r="AL253" s="145"/>
      <c r="AM253" s="145"/>
      <c r="AN253" s="145"/>
      <c r="AO253" s="145"/>
    </row>
    <row r="254" spans="1:41" s="152" customFormat="1" x14ac:dyDescent="0.25">
      <c r="A254" s="195">
        <v>1.32</v>
      </c>
      <c r="B254" s="195" t="s">
        <v>48</v>
      </c>
      <c r="C254" s="193" t="s">
        <v>41</v>
      </c>
      <c r="D254" s="195">
        <v>3110</v>
      </c>
      <c r="E254" s="195" t="s">
        <v>2669</v>
      </c>
      <c r="F254" s="195" t="s">
        <v>42</v>
      </c>
      <c r="G254" s="193" t="s">
        <v>1415</v>
      </c>
      <c r="H254" s="195" t="s">
        <v>1397</v>
      </c>
      <c r="I254" s="195" t="s">
        <v>1383</v>
      </c>
      <c r="J254" s="195"/>
      <c r="K254" s="195" t="s">
        <v>1398</v>
      </c>
      <c r="L254" s="195">
        <v>150</v>
      </c>
      <c r="M254" s="195">
        <v>0</v>
      </c>
      <c r="N254" s="195">
        <v>150</v>
      </c>
      <c r="O254" s="195">
        <v>150</v>
      </c>
      <c r="P254" s="144">
        <v>150</v>
      </c>
      <c r="Q254" s="195">
        <v>0</v>
      </c>
      <c r="R254" s="195">
        <v>0</v>
      </c>
      <c r="S254" s="195">
        <v>0</v>
      </c>
      <c r="T254" s="195">
        <v>0</v>
      </c>
      <c r="U254" s="195">
        <v>0</v>
      </c>
      <c r="V254" s="195">
        <v>0</v>
      </c>
      <c r="W254" s="195">
        <v>25</v>
      </c>
      <c r="X254" s="195">
        <v>50</v>
      </c>
      <c r="Y254" s="195">
        <v>50</v>
      </c>
      <c r="Z254" s="195">
        <v>25</v>
      </c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5"/>
      <c r="AK254" s="145"/>
      <c r="AL254" s="145"/>
      <c r="AM254" s="145"/>
      <c r="AN254" s="145"/>
      <c r="AO254" s="145"/>
    </row>
    <row r="255" spans="1:41" s="152" customFormat="1" x14ac:dyDescent="0.25">
      <c r="A255" s="195">
        <v>1.1100000000000001</v>
      </c>
      <c r="B255" s="195" t="s">
        <v>40</v>
      </c>
      <c r="C255" s="193" t="s">
        <v>41</v>
      </c>
      <c r="D255" s="195">
        <v>1998</v>
      </c>
      <c r="E255" s="195" t="s">
        <v>1651</v>
      </c>
      <c r="F255" s="195"/>
      <c r="G255" s="193" t="s">
        <v>1652</v>
      </c>
      <c r="H255" s="195" t="s">
        <v>1644</v>
      </c>
      <c r="I255" s="195" t="s">
        <v>1383</v>
      </c>
      <c r="J255" s="195"/>
      <c r="K255" s="195" t="s">
        <v>1645</v>
      </c>
      <c r="L255" s="195">
        <v>1</v>
      </c>
      <c r="M255" s="195">
        <v>0</v>
      </c>
      <c r="N255" s="195">
        <v>1</v>
      </c>
      <c r="O255" s="195">
        <v>1</v>
      </c>
      <c r="P255" s="144">
        <v>1</v>
      </c>
      <c r="Q255" s="195">
        <v>0</v>
      </c>
      <c r="R255" s="195">
        <v>0</v>
      </c>
      <c r="S255" s="195">
        <v>0</v>
      </c>
      <c r="T255" s="195">
        <v>0</v>
      </c>
      <c r="U255" s="195">
        <v>1</v>
      </c>
      <c r="V255" s="195"/>
      <c r="W255" s="195"/>
      <c r="X255" s="195"/>
      <c r="Y255" s="195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5"/>
      <c r="AK255" s="145"/>
      <c r="AL255" s="145"/>
      <c r="AM255" s="145"/>
      <c r="AN255" s="145"/>
      <c r="AO255" s="145"/>
    </row>
    <row r="256" spans="1:41" s="240" customFormat="1" x14ac:dyDescent="0.25">
      <c r="A256" s="195">
        <v>1.31</v>
      </c>
      <c r="B256" s="195" t="s">
        <v>48</v>
      </c>
      <c r="C256" s="193" t="s">
        <v>41</v>
      </c>
      <c r="D256" s="195">
        <v>2012</v>
      </c>
      <c r="E256" s="195" t="s">
        <v>1760</v>
      </c>
      <c r="F256" s="195"/>
      <c r="G256" s="193" t="s">
        <v>1761</v>
      </c>
      <c r="H256" s="195" t="s">
        <v>1736</v>
      </c>
      <c r="I256" s="195" t="s">
        <v>1383</v>
      </c>
      <c r="J256" s="195"/>
      <c r="K256" s="195" t="s">
        <v>1510</v>
      </c>
      <c r="L256" s="195">
        <v>1</v>
      </c>
      <c r="M256" s="195">
        <v>0</v>
      </c>
      <c r="N256" s="195">
        <v>1</v>
      </c>
      <c r="O256" s="195">
        <v>1</v>
      </c>
      <c r="P256" s="144">
        <v>1</v>
      </c>
      <c r="Q256" s="195">
        <v>0</v>
      </c>
      <c r="R256" s="195">
        <v>0</v>
      </c>
      <c r="S256" s="195">
        <v>0</v>
      </c>
      <c r="T256" s="195">
        <v>0</v>
      </c>
      <c r="U256" s="195">
        <v>0</v>
      </c>
      <c r="V256" s="195">
        <v>1</v>
      </c>
      <c r="W256" s="195"/>
      <c r="X256" s="195"/>
      <c r="Y256" s="195"/>
      <c r="Z256" s="195"/>
      <c r="AA256" s="195"/>
      <c r="AB256" s="195"/>
      <c r="AC256" s="195"/>
      <c r="AD256" s="195"/>
      <c r="AE256" s="195"/>
      <c r="AF256" s="195"/>
      <c r="AG256" s="195"/>
      <c r="AH256" s="195"/>
      <c r="AI256" s="195"/>
      <c r="AJ256" s="195"/>
      <c r="AK256" s="145"/>
      <c r="AL256" s="145"/>
      <c r="AM256" s="145"/>
      <c r="AN256" s="145"/>
      <c r="AO256" s="145"/>
    </row>
    <row r="257" spans="1:41" s="152" customFormat="1" x14ac:dyDescent="0.25">
      <c r="A257" s="195">
        <v>1.1200000000000001</v>
      </c>
      <c r="B257" s="195" t="s">
        <v>40</v>
      </c>
      <c r="C257" s="193" t="s">
        <v>41</v>
      </c>
      <c r="D257" s="195" t="s">
        <v>1556</v>
      </c>
      <c r="E257" s="195" t="s">
        <v>1557</v>
      </c>
      <c r="F257" s="195"/>
      <c r="G257" s="193" t="s">
        <v>1558</v>
      </c>
      <c r="H257" s="195" t="s">
        <v>1509</v>
      </c>
      <c r="I257" s="195" t="s">
        <v>1383</v>
      </c>
      <c r="J257" s="195"/>
      <c r="K257" s="195" t="s">
        <v>1510</v>
      </c>
      <c r="L257" s="195">
        <v>5</v>
      </c>
      <c r="M257" s="195">
        <v>0</v>
      </c>
      <c r="N257" s="195">
        <v>5</v>
      </c>
      <c r="O257" s="195">
        <v>0</v>
      </c>
      <c r="P257" s="144">
        <v>5</v>
      </c>
      <c r="Q257" s="195">
        <v>0</v>
      </c>
      <c r="R257" s="195">
        <v>0</v>
      </c>
      <c r="S257" s="195">
        <v>5</v>
      </c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5"/>
      <c r="AK257" s="145"/>
      <c r="AL257" s="145"/>
      <c r="AM257" s="145"/>
      <c r="AN257" s="145"/>
      <c r="AO257" s="145"/>
    </row>
    <row r="258" spans="1:41" s="152" customFormat="1" x14ac:dyDescent="0.25">
      <c r="A258" s="195">
        <v>4.1100000000000003</v>
      </c>
      <c r="B258" s="195" t="s">
        <v>40</v>
      </c>
      <c r="C258" s="193" t="s">
        <v>41</v>
      </c>
      <c r="D258" s="195">
        <v>1797</v>
      </c>
      <c r="E258" s="195" t="s">
        <v>1967</v>
      </c>
      <c r="F258" s="195"/>
      <c r="G258" s="193" t="s">
        <v>1968</v>
      </c>
      <c r="H258" s="195" t="s">
        <v>1956</v>
      </c>
      <c r="I258" s="195" t="s">
        <v>1383</v>
      </c>
      <c r="J258" s="195"/>
      <c r="K258" s="195" t="s">
        <v>1533</v>
      </c>
      <c r="L258" s="195">
        <v>1</v>
      </c>
      <c r="M258" s="195">
        <v>0</v>
      </c>
      <c r="N258" s="195">
        <v>1</v>
      </c>
      <c r="O258" s="195">
        <v>0</v>
      </c>
      <c r="P258" s="144">
        <v>1</v>
      </c>
      <c r="Q258" s="195">
        <v>0</v>
      </c>
      <c r="R258" s="195">
        <v>0</v>
      </c>
      <c r="S258" s="195">
        <v>0</v>
      </c>
      <c r="T258" s="195">
        <v>1</v>
      </c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45"/>
      <c r="AL258" s="145"/>
      <c r="AM258" s="145"/>
      <c r="AN258" s="145"/>
      <c r="AO258" s="145"/>
    </row>
    <row r="259" spans="1:41" s="152" customFormat="1" x14ac:dyDescent="0.25">
      <c r="A259" s="195">
        <v>1.1100000000000001</v>
      </c>
      <c r="B259" s="195" t="s">
        <v>40</v>
      </c>
      <c r="C259" s="193" t="s">
        <v>41</v>
      </c>
      <c r="D259" s="195">
        <v>1837</v>
      </c>
      <c r="E259" s="195" t="s">
        <v>1593</v>
      </c>
      <c r="F259" s="195"/>
      <c r="G259" s="193" t="s">
        <v>1594</v>
      </c>
      <c r="H259" s="195" t="s">
        <v>1589</v>
      </c>
      <c r="I259" s="195" t="s">
        <v>1383</v>
      </c>
      <c r="J259" s="195"/>
      <c r="K259" s="195" t="s">
        <v>1590</v>
      </c>
      <c r="L259" s="195">
        <v>2</v>
      </c>
      <c r="M259" s="195">
        <v>0</v>
      </c>
      <c r="N259" s="195">
        <v>2</v>
      </c>
      <c r="O259" s="195">
        <v>0</v>
      </c>
      <c r="P259" s="144">
        <v>2</v>
      </c>
      <c r="Q259" s="195">
        <v>0</v>
      </c>
      <c r="R259" s="195">
        <v>0</v>
      </c>
      <c r="S259" s="195">
        <v>0</v>
      </c>
      <c r="T259" s="195">
        <v>2</v>
      </c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45"/>
      <c r="AL259" s="145"/>
      <c r="AM259" s="145"/>
      <c r="AN259" s="145"/>
      <c r="AO259" s="145"/>
    </row>
    <row r="260" spans="1:41" s="152" customFormat="1" x14ac:dyDescent="0.25">
      <c r="A260" s="195">
        <v>1.22</v>
      </c>
      <c r="B260" s="195" t="s">
        <v>48</v>
      </c>
      <c r="C260" s="193" t="s">
        <v>41</v>
      </c>
      <c r="D260" s="195">
        <v>1899</v>
      </c>
      <c r="E260" s="195" t="s">
        <v>1566</v>
      </c>
      <c r="F260" s="195" t="s">
        <v>42</v>
      </c>
      <c r="G260" s="193" t="s">
        <v>1567</v>
      </c>
      <c r="H260" s="195" t="s">
        <v>1509</v>
      </c>
      <c r="I260" s="195" t="s">
        <v>1383</v>
      </c>
      <c r="J260" s="195"/>
      <c r="K260" s="195" t="s">
        <v>1510</v>
      </c>
      <c r="L260" s="195">
        <v>199</v>
      </c>
      <c r="M260" s="195">
        <v>0</v>
      </c>
      <c r="N260" s="195">
        <v>199</v>
      </c>
      <c r="O260" s="195">
        <v>145</v>
      </c>
      <c r="P260" s="144">
        <v>199</v>
      </c>
      <c r="Q260" s="195">
        <v>0</v>
      </c>
      <c r="R260" s="195">
        <v>0</v>
      </c>
      <c r="S260" s="195">
        <v>0</v>
      </c>
      <c r="T260" s="195">
        <v>54</v>
      </c>
      <c r="U260" s="195">
        <v>67</v>
      </c>
      <c r="V260" s="195">
        <v>30</v>
      </c>
      <c r="W260" s="195">
        <v>48</v>
      </c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45"/>
      <c r="AL260" s="145"/>
      <c r="AM260" s="145"/>
      <c r="AN260" s="145"/>
      <c r="AO260" s="145"/>
    </row>
    <row r="261" spans="1:41" s="152" customFormat="1" x14ac:dyDescent="0.25">
      <c r="A261" s="195">
        <v>1.1100000000000001</v>
      </c>
      <c r="B261" s="195" t="s">
        <v>40</v>
      </c>
      <c r="C261" s="193" t="s">
        <v>41</v>
      </c>
      <c r="D261" s="195" t="s">
        <v>1622</v>
      </c>
      <c r="E261" s="195" t="s">
        <v>1623</v>
      </c>
      <c r="F261" s="195"/>
      <c r="G261" s="193" t="s">
        <v>1624</v>
      </c>
      <c r="H261" s="195" t="s">
        <v>1589</v>
      </c>
      <c r="I261" s="195" t="s">
        <v>1383</v>
      </c>
      <c r="J261" s="195"/>
      <c r="K261" s="195" t="s">
        <v>1590</v>
      </c>
      <c r="L261" s="195">
        <v>2</v>
      </c>
      <c r="M261" s="195">
        <v>0</v>
      </c>
      <c r="N261" s="195">
        <v>2</v>
      </c>
      <c r="O261" s="195">
        <v>0</v>
      </c>
      <c r="P261" s="144">
        <v>2</v>
      </c>
      <c r="Q261" s="195">
        <v>0</v>
      </c>
      <c r="R261" s="195">
        <v>2</v>
      </c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45"/>
      <c r="AL261" s="145"/>
      <c r="AM261" s="145"/>
      <c r="AN261" s="145"/>
      <c r="AO261" s="145"/>
    </row>
    <row r="262" spans="1:41" s="152" customFormat="1" x14ac:dyDescent="0.25">
      <c r="A262" s="195">
        <v>1.1100000000000001</v>
      </c>
      <c r="B262" s="195" t="s">
        <v>40</v>
      </c>
      <c r="C262" s="193" t="s">
        <v>41</v>
      </c>
      <c r="D262" s="195" t="s">
        <v>1617</v>
      </c>
      <c r="E262" s="195" t="s">
        <v>1618</v>
      </c>
      <c r="F262" s="195"/>
      <c r="G262" s="193" t="s">
        <v>1619</v>
      </c>
      <c r="H262" s="195" t="s">
        <v>1589</v>
      </c>
      <c r="I262" s="195" t="s">
        <v>1383</v>
      </c>
      <c r="J262" s="195"/>
      <c r="K262" s="195" t="s">
        <v>1590</v>
      </c>
      <c r="L262" s="195">
        <v>1</v>
      </c>
      <c r="M262" s="195">
        <v>0</v>
      </c>
      <c r="N262" s="195">
        <v>1</v>
      </c>
      <c r="O262" s="195">
        <v>0</v>
      </c>
      <c r="P262" s="144">
        <v>1</v>
      </c>
      <c r="Q262" s="195">
        <v>0</v>
      </c>
      <c r="R262" s="195">
        <v>1</v>
      </c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45"/>
      <c r="AL262" s="145"/>
      <c r="AM262" s="145"/>
      <c r="AN262" s="145"/>
      <c r="AO262" s="145"/>
    </row>
    <row r="263" spans="1:41" s="152" customFormat="1" x14ac:dyDescent="0.25">
      <c r="A263" s="195">
        <v>1.1100000000000001</v>
      </c>
      <c r="B263" s="195" t="s">
        <v>40</v>
      </c>
      <c r="C263" s="193" t="s">
        <v>41</v>
      </c>
      <c r="D263" s="195">
        <v>1768</v>
      </c>
      <c r="E263" s="195" t="s">
        <v>1587</v>
      </c>
      <c r="F263" s="195"/>
      <c r="G263" s="193" t="s">
        <v>1588</v>
      </c>
      <c r="H263" s="195" t="s">
        <v>1589</v>
      </c>
      <c r="I263" s="195" t="s">
        <v>1383</v>
      </c>
      <c r="J263" s="195"/>
      <c r="K263" s="195" t="s">
        <v>1590</v>
      </c>
      <c r="L263" s="195">
        <v>3</v>
      </c>
      <c r="M263" s="195">
        <v>0</v>
      </c>
      <c r="N263" s="195">
        <v>3</v>
      </c>
      <c r="O263" s="195">
        <v>0</v>
      </c>
      <c r="P263" s="144">
        <v>3</v>
      </c>
      <c r="Q263" s="195">
        <v>3</v>
      </c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45"/>
      <c r="AL263" s="145"/>
      <c r="AM263" s="145"/>
      <c r="AN263" s="145"/>
      <c r="AO263" s="145"/>
    </row>
    <row r="264" spans="1:41" s="152" customFormat="1" x14ac:dyDescent="0.25">
      <c r="A264" s="195">
        <v>4.32</v>
      </c>
      <c r="B264" s="195" t="s">
        <v>48</v>
      </c>
      <c r="C264" s="193" t="s">
        <v>41</v>
      </c>
      <c r="D264" s="195">
        <v>1796</v>
      </c>
      <c r="E264" s="195" t="s">
        <v>2670</v>
      </c>
      <c r="F264" s="195"/>
      <c r="G264" s="193" t="s">
        <v>2033</v>
      </c>
      <c r="H264" s="195" t="s">
        <v>1956</v>
      </c>
      <c r="I264" s="195" t="s">
        <v>1383</v>
      </c>
      <c r="J264" s="195"/>
      <c r="K264" s="195" t="s">
        <v>1533</v>
      </c>
      <c r="L264" s="195">
        <v>68</v>
      </c>
      <c r="M264" s="195">
        <v>0</v>
      </c>
      <c r="N264" s="195">
        <v>68</v>
      </c>
      <c r="O264" s="195">
        <v>68</v>
      </c>
      <c r="P264" s="144">
        <v>68</v>
      </c>
      <c r="Q264" s="195">
        <v>0</v>
      </c>
      <c r="R264" s="195">
        <v>0</v>
      </c>
      <c r="S264" s="195">
        <v>0</v>
      </c>
      <c r="T264" s="195">
        <v>0</v>
      </c>
      <c r="U264" s="195">
        <v>0</v>
      </c>
      <c r="V264" s="195">
        <v>0</v>
      </c>
      <c r="W264" s="195">
        <v>25</v>
      </c>
      <c r="X264" s="195">
        <v>43</v>
      </c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45"/>
      <c r="AL264" s="145"/>
      <c r="AM264" s="145"/>
      <c r="AN264" s="145"/>
      <c r="AO264" s="145"/>
    </row>
    <row r="265" spans="1:41" s="152" customFormat="1" x14ac:dyDescent="0.25">
      <c r="A265" s="195">
        <v>1.31</v>
      </c>
      <c r="B265" s="195" t="s">
        <v>48</v>
      </c>
      <c r="C265" s="193" t="s">
        <v>41</v>
      </c>
      <c r="D265" s="195">
        <v>3116</v>
      </c>
      <c r="E265" s="195" t="s">
        <v>2681</v>
      </c>
      <c r="F265" s="195"/>
      <c r="G265" s="193" t="s">
        <v>2682</v>
      </c>
      <c r="H265" s="195" t="s">
        <v>2683</v>
      </c>
      <c r="I265" s="195" t="s">
        <v>1383</v>
      </c>
      <c r="J265" s="195"/>
      <c r="K265" s="195"/>
      <c r="L265" s="195">
        <v>1</v>
      </c>
      <c r="M265" s="195">
        <v>0</v>
      </c>
      <c r="N265" s="195">
        <v>1</v>
      </c>
      <c r="O265" s="195">
        <v>1</v>
      </c>
      <c r="P265" s="144">
        <v>1</v>
      </c>
      <c r="Q265" s="195">
        <v>0</v>
      </c>
      <c r="R265" s="195">
        <v>0</v>
      </c>
      <c r="S265" s="195">
        <v>0</v>
      </c>
      <c r="T265" s="195">
        <v>0</v>
      </c>
      <c r="U265" s="195">
        <v>0</v>
      </c>
      <c r="V265" s="195">
        <v>1</v>
      </c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45"/>
      <c r="AL265" s="145"/>
      <c r="AM265" s="145"/>
      <c r="AN265" s="145"/>
      <c r="AO265" s="145"/>
    </row>
    <row r="266" spans="1:41" s="152" customFormat="1" x14ac:dyDescent="0.25">
      <c r="A266" s="195">
        <v>1.1100000000000001</v>
      </c>
      <c r="B266" s="195" t="s">
        <v>40</v>
      </c>
      <c r="C266" s="193" t="s">
        <v>41</v>
      </c>
      <c r="D266" s="195">
        <v>2046</v>
      </c>
      <c r="E266" s="195" t="s">
        <v>2121</v>
      </c>
      <c r="F266" s="195"/>
      <c r="G266" s="193" t="s">
        <v>2122</v>
      </c>
      <c r="H266" s="195" t="s">
        <v>1728</v>
      </c>
      <c r="I266" s="195" t="s">
        <v>1383</v>
      </c>
      <c r="J266" s="195"/>
      <c r="K266" s="195" t="s">
        <v>1385</v>
      </c>
      <c r="L266" s="195">
        <v>1</v>
      </c>
      <c r="M266" s="195">
        <v>0</v>
      </c>
      <c r="N266" s="195">
        <v>1</v>
      </c>
      <c r="O266" s="195">
        <v>0</v>
      </c>
      <c r="P266" s="144">
        <v>1</v>
      </c>
      <c r="Q266" s="195">
        <v>0</v>
      </c>
      <c r="R266" s="195">
        <v>0</v>
      </c>
      <c r="S266" s="195">
        <v>0</v>
      </c>
      <c r="T266" s="195">
        <v>0</v>
      </c>
      <c r="U266" s="195">
        <v>1</v>
      </c>
      <c r="V266" s="195">
        <v>0</v>
      </c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45"/>
      <c r="AL266" s="145"/>
      <c r="AM266" s="145"/>
      <c r="AN266" s="145"/>
      <c r="AO266" s="145"/>
    </row>
    <row r="267" spans="1:41" s="152" customFormat="1" x14ac:dyDescent="0.25">
      <c r="A267" s="195">
        <v>1.21</v>
      </c>
      <c r="B267" s="195" t="s">
        <v>48</v>
      </c>
      <c r="C267" s="193" t="s">
        <v>41</v>
      </c>
      <c r="D267" s="195">
        <v>2047</v>
      </c>
      <c r="E267" s="195" t="s">
        <v>2123</v>
      </c>
      <c r="F267" s="195"/>
      <c r="G267" s="193" t="s">
        <v>2124</v>
      </c>
      <c r="H267" s="195" t="s">
        <v>1728</v>
      </c>
      <c r="I267" s="195" t="s">
        <v>1383</v>
      </c>
      <c r="J267" s="195"/>
      <c r="K267" s="195" t="s">
        <v>1385</v>
      </c>
      <c r="L267" s="195">
        <v>1</v>
      </c>
      <c r="M267" s="195">
        <v>0</v>
      </c>
      <c r="N267" s="195">
        <v>1</v>
      </c>
      <c r="O267" s="195">
        <v>1</v>
      </c>
      <c r="P267" s="144">
        <v>1</v>
      </c>
      <c r="Q267" s="195">
        <v>0</v>
      </c>
      <c r="R267" s="195">
        <v>0</v>
      </c>
      <c r="S267" s="195">
        <v>0</v>
      </c>
      <c r="T267" s="195">
        <v>0</v>
      </c>
      <c r="U267" s="195">
        <v>0</v>
      </c>
      <c r="V267" s="195">
        <v>1</v>
      </c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45"/>
      <c r="AL267" s="145"/>
      <c r="AM267" s="145"/>
      <c r="AN267" s="145"/>
      <c r="AO267" s="145"/>
    </row>
    <row r="268" spans="1:41" s="152" customFormat="1" x14ac:dyDescent="0.25">
      <c r="A268" s="195">
        <v>1.31</v>
      </c>
      <c r="B268" s="195" t="s">
        <v>48</v>
      </c>
      <c r="C268" s="193" t="s">
        <v>41</v>
      </c>
      <c r="D268" s="195">
        <v>2006</v>
      </c>
      <c r="E268" s="195" t="s">
        <v>1711</v>
      </c>
      <c r="F268" s="195"/>
      <c r="G268" s="193" t="s">
        <v>1712</v>
      </c>
      <c r="H268" s="195" t="s">
        <v>1710</v>
      </c>
      <c r="I268" s="195" t="s">
        <v>1383</v>
      </c>
      <c r="J268" s="195"/>
      <c r="K268" s="195" t="s">
        <v>1385</v>
      </c>
      <c r="L268" s="195">
        <v>1</v>
      </c>
      <c r="M268" s="195">
        <v>0</v>
      </c>
      <c r="N268" s="195">
        <v>1</v>
      </c>
      <c r="O268" s="195">
        <v>1</v>
      </c>
      <c r="P268" s="144">
        <v>1</v>
      </c>
      <c r="Q268" s="195">
        <v>0</v>
      </c>
      <c r="R268" s="195">
        <v>0</v>
      </c>
      <c r="S268" s="195">
        <v>0</v>
      </c>
      <c r="T268" s="195">
        <v>0</v>
      </c>
      <c r="U268" s="195">
        <v>0</v>
      </c>
      <c r="V268" s="195">
        <v>1</v>
      </c>
      <c r="W268" s="195"/>
      <c r="X268" s="195"/>
      <c r="Y268" s="195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5"/>
      <c r="AK268" s="145"/>
      <c r="AL268" s="145"/>
      <c r="AM268" s="145"/>
      <c r="AN268" s="145"/>
      <c r="AO268" s="145"/>
    </row>
    <row r="269" spans="1:41" s="152" customFormat="1" x14ac:dyDescent="0.25">
      <c r="A269" s="195">
        <v>3.11</v>
      </c>
      <c r="B269" s="195" t="s">
        <v>1378</v>
      </c>
      <c r="C269" s="193" t="s">
        <v>41</v>
      </c>
      <c r="D269" s="195">
        <v>1892</v>
      </c>
      <c r="E269" s="195" t="s">
        <v>1471</v>
      </c>
      <c r="F269" s="195" t="s">
        <v>42</v>
      </c>
      <c r="G269" s="193" t="s">
        <v>1472</v>
      </c>
      <c r="H269" s="195" t="s">
        <v>1388</v>
      </c>
      <c r="I269" s="195" t="s">
        <v>1383</v>
      </c>
      <c r="J269" s="195" t="s">
        <v>1384</v>
      </c>
      <c r="K269" s="195" t="s">
        <v>1385</v>
      </c>
      <c r="L269" s="195">
        <v>4</v>
      </c>
      <c r="M269" s="195">
        <v>0</v>
      </c>
      <c r="N269" s="195">
        <v>4</v>
      </c>
      <c r="O269" s="195">
        <v>0</v>
      </c>
      <c r="P269" s="144">
        <v>4</v>
      </c>
      <c r="Q269" s="195">
        <v>0</v>
      </c>
      <c r="R269" s="195">
        <v>0</v>
      </c>
      <c r="S269" s="195">
        <v>0</v>
      </c>
      <c r="T269" s="195">
        <v>4</v>
      </c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5"/>
      <c r="AK269" s="145"/>
      <c r="AL269" s="145"/>
      <c r="AM269" s="145"/>
      <c r="AN269" s="145"/>
      <c r="AO269" s="145"/>
    </row>
    <row r="270" spans="1:41" s="152" customFormat="1" x14ac:dyDescent="0.25">
      <c r="A270" s="195">
        <v>1.1100000000000001</v>
      </c>
      <c r="B270" s="195" t="s">
        <v>40</v>
      </c>
      <c r="C270" s="193" t="s">
        <v>41</v>
      </c>
      <c r="D270" s="195">
        <v>1875</v>
      </c>
      <c r="E270" s="195" t="s">
        <v>2125</v>
      </c>
      <c r="F270" s="195"/>
      <c r="G270" s="193" t="s">
        <v>2126</v>
      </c>
      <c r="H270" s="195" t="s">
        <v>1728</v>
      </c>
      <c r="I270" s="195" t="s">
        <v>1383</v>
      </c>
      <c r="J270" s="195"/>
      <c r="K270" s="195" t="s">
        <v>1385</v>
      </c>
      <c r="L270" s="195">
        <v>1</v>
      </c>
      <c r="M270" s="195">
        <v>0</v>
      </c>
      <c r="N270" s="195">
        <v>1</v>
      </c>
      <c r="O270" s="195">
        <v>0</v>
      </c>
      <c r="P270" s="144">
        <v>1</v>
      </c>
      <c r="Q270" s="195">
        <v>0</v>
      </c>
      <c r="R270" s="195">
        <v>0</v>
      </c>
      <c r="S270" s="195">
        <v>0</v>
      </c>
      <c r="T270" s="195">
        <v>1</v>
      </c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5"/>
      <c r="AK270" s="145"/>
      <c r="AL270" s="145"/>
      <c r="AM270" s="145"/>
      <c r="AN270" s="145"/>
      <c r="AO270" s="145"/>
    </row>
    <row r="271" spans="1:41" s="152" customFormat="1" x14ac:dyDescent="0.25">
      <c r="A271" s="195">
        <v>1.31</v>
      </c>
      <c r="B271" s="195" t="s">
        <v>48</v>
      </c>
      <c r="C271" s="193" t="s">
        <v>41</v>
      </c>
      <c r="D271" s="195">
        <v>1845</v>
      </c>
      <c r="E271" s="195" t="s">
        <v>1422</v>
      </c>
      <c r="F271" s="195"/>
      <c r="G271" s="193" t="s">
        <v>1423</v>
      </c>
      <c r="H271" s="195" t="s">
        <v>1419</v>
      </c>
      <c r="I271" s="195" t="s">
        <v>1383</v>
      </c>
      <c r="J271" s="195"/>
      <c r="K271" s="195" t="s">
        <v>1398</v>
      </c>
      <c r="L271" s="195">
        <v>1</v>
      </c>
      <c r="M271" s="195">
        <v>0</v>
      </c>
      <c r="N271" s="195">
        <v>1</v>
      </c>
      <c r="O271" s="195">
        <v>1</v>
      </c>
      <c r="P271" s="144">
        <v>1</v>
      </c>
      <c r="Q271" s="195">
        <v>0</v>
      </c>
      <c r="R271" s="195">
        <v>0</v>
      </c>
      <c r="S271" s="195">
        <v>0</v>
      </c>
      <c r="T271" s="195">
        <v>0</v>
      </c>
      <c r="U271" s="195">
        <v>0</v>
      </c>
      <c r="V271" s="195">
        <v>1</v>
      </c>
      <c r="W271" s="195"/>
      <c r="X271" s="195"/>
      <c r="Y271" s="195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5"/>
      <c r="AK271" s="145"/>
      <c r="AL271" s="145"/>
      <c r="AM271" s="145"/>
      <c r="AN271" s="145"/>
      <c r="AO271" s="145"/>
    </row>
    <row r="272" spans="1:41" s="152" customFormat="1" x14ac:dyDescent="0.25">
      <c r="A272" s="195">
        <v>3.31</v>
      </c>
      <c r="B272" s="195" t="s">
        <v>1916</v>
      </c>
      <c r="C272" s="193" t="s">
        <v>41</v>
      </c>
      <c r="D272" s="195">
        <v>2096</v>
      </c>
      <c r="E272" s="195" t="s">
        <v>2145</v>
      </c>
      <c r="F272" s="195"/>
      <c r="G272" s="193" t="s">
        <v>2146</v>
      </c>
      <c r="H272" s="195" t="s">
        <v>1728</v>
      </c>
      <c r="I272" s="195" t="s">
        <v>1383</v>
      </c>
      <c r="J272" s="195" t="s">
        <v>1384</v>
      </c>
      <c r="K272" s="195" t="s">
        <v>1385</v>
      </c>
      <c r="L272" s="195">
        <v>3</v>
      </c>
      <c r="M272" s="195">
        <v>0</v>
      </c>
      <c r="N272" s="195">
        <v>3</v>
      </c>
      <c r="O272" s="195">
        <v>3</v>
      </c>
      <c r="P272" s="144">
        <v>3</v>
      </c>
      <c r="Q272" s="195">
        <v>0</v>
      </c>
      <c r="R272" s="195">
        <v>0</v>
      </c>
      <c r="S272" s="195">
        <v>0</v>
      </c>
      <c r="T272" s="195">
        <v>0</v>
      </c>
      <c r="U272" s="195">
        <v>0</v>
      </c>
      <c r="V272" s="195">
        <v>3</v>
      </c>
      <c r="W272" s="195"/>
      <c r="X272" s="195"/>
      <c r="Y272" s="195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5"/>
      <c r="AK272" s="145"/>
      <c r="AL272" s="145"/>
      <c r="AM272" s="145"/>
      <c r="AN272" s="145"/>
      <c r="AO272" s="145"/>
    </row>
    <row r="273" spans="1:41" s="152" customFormat="1" x14ac:dyDescent="0.25">
      <c r="A273" s="195">
        <v>1.31</v>
      </c>
      <c r="B273" s="195" t="s">
        <v>48</v>
      </c>
      <c r="C273" s="193" t="s">
        <v>41</v>
      </c>
      <c r="D273" s="195">
        <v>3123</v>
      </c>
      <c r="E273" s="195" t="s">
        <v>2160</v>
      </c>
      <c r="F273" s="195"/>
      <c r="G273" s="193" t="s">
        <v>2161</v>
      </c>
      <c r="H273" s="195" t="s">
        <v>1689</v>
      </c>
      <c r="I273" s="195" t="s">
        <v>1383</v>
      </c>
      <c r="J273" s="195"/>
      <c r="K273" s="195" t="s">
        <v>1398</v>
      </c>
      <c r="L273" s="195">
        <v>1</v>
      </c>
      <c r="M273" s="195">
        <v>0</v>
      </c>
      <c r="N273" s="195">
        <v>1</v>
      </c>
      <c r="O273" s="195">
        <v>1</v>
      </c>
      <c r="P273" s="144">
        <v>1</v>
      </c>
      <c r="Q273" s="195">
        <v>0</v>
      </c>
      <c r="R273" s="195">
        <v>0</v>
      </c>
      <c r="S273" s="195">
        <v>0</v>
      </c>
      <c r="T273" s="195">
        <v>0</v>
      </c>
      <c r="U273" s="195">
        <v>0</v>
      </c>
      <c r="V273" s="195">
        <v>1</v>
      </c>
      <c r="W273" s="195"/>
      <c r="X273" s="195"/>
      <c r="Y273" s="195"/>
      <c r="Z273" s="195"/>
      <c r="AA273" s="195"/>
      <c r="AB273" s="195"/>
      <c r="AC273" s="195"/>
      <c r="AD273" s="195"/>
      <c r="AE273" s="195"/>
      <c r="AF273" s="195"/>
      <c r="AG273" s="195"/>
      <c r="AH273" s="195"/>
      <c r="AI273" s="195"/>
      <c r="AJ273" s="195"/>
      <c r="AK273" s="145"/>
      <c r="AL273" s="145"/>
      <c r="AM273" s="145"/>
      <c r="AN273" s="145"/>
      <c r="AO273" s="145"/>
    </row>
    <row r="274" spans="1:41" s="152" customFormat="1" x14ac:dyDescent="0.25">
      <c r="A274" s="195">
        <v>1.1100000000000001</v>
      </c>
      <c r="B274" s="195" t="s">
        <v>40</v>
      </c>
      <c r="C274" s="193" t="s">
        <v>41</v>
      </c>
      <c r="D274" s="195">
        <v>1811</v>
      </c>
      <c r="E274" s="195" t="s">
        <v>1399</v>
      </c>
      <c r="F274" s="195"/>
      <c r="G274" s="193" t="s">
        <v>1400</v>
      </c>
      <c r="H274" s="195" t="s">
        <v>1397</v>
      </c>
      <c r="I274" s="195" t="s">
        <v>1383</v>
      </c>
      <c r="J274" s="195"/>
      <c r="K274" s="195" t="s">
        <v>1398</v>
      </c>
      <c r="L274" s="195">
        <v>1</v>
      </c>
      <c r="M274" s="195">
        <v>1</v>
      </c>
      <c r="N274" s="195">
        <v>0</v>
      </c>
      <c r="O274" s="195">
        <v>0</v>
      </c>
      <c r="P274" s="144">
        <v>0</v>
      </c>
      <c r="Q274" s="195">
        <v>0</v>
      </c>
      <c r="R274" s="195">
        <v>0</v>
      </c>
      <c r="S274" s="195">
        <v>0</v>
      </c>
      <c r="T274" s="195">
        <v>0</v>
      </c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  <c r="AE274" s="195"/>
      <c r="AF274" s="195"/>
      <c r="AG274" s="195"/>
      <c r="AH274" s="195"/>
      <c r="AI274" s="195"/>
      <c r="AJ274" s="195"/>
      <c r="AK274" s="145"/>
      <c r="AL274" s="145"/>
      <c r="AM274" s="145"/>
      <c r="AN274" s="145"/>
      <c r="AO274" s="145"/>
    </row>
    <row r="275" spans="1:41" s="152" customFormat="1" x14ac:dyDescent="0.25">
      <c r="A275" s="195">
        <v>1.1100000000000001</v>
      </c>
      <c r="B275" s="195" t="s">
        <v>40</v>
      </c>
      <c r="C275" s="193" t="s">
        <v>41</v>
      </c>
      <c r="D275" s="195">
        <v>1869</v>
      </c>
      <c r="E275" s="195" t="s">
        <v>2038</v>
      </c>
      <c r="F275" s="195"/>
      <c r="G275" s="193" t="s">
        <v>2039</v>
      </c>
      <c r="H275" s="195" t="s">
        <v>1689</v>
      </c>
      <c r="I275" s="195" t="s">
        <v>1383</v>
      </c>
      <c r="J275" s="195"/>
      <c r="K275" s="195" t="s">
        <v>1398</v>
      </c>
      <c r="L275" s="195">
        <v>1</v>
      </c>
      <c r="M275" s="195">
        <v>1</v>
      </c>
      <c r="N275" s="195">
        <v>0</v>
      </c>
      <c r="O275" s="195">
        <v>0</v>
      </c>
      <c r="P275" s="144">
        <v>0</v>
      </c>
      <c r="Q275" s="195">
        <v>0</v>
      </c>
      <c r="R275" s="195">
        <v>0</v>
      </c>
      <c r="S275" s="195">
        <v>-1</v>
      </c>
      <c r="T275" s="195">
        <v>0</v>
      </c>
      <c r="U275" s="195">
        <v>1</v>
      </c>
      <c r="V275" s="195"/>
      <c r="W275" s="195"/>
      <c r="X275" s="195"/>
      <c r="Y275" s="195"/>
      <c r="Z275" s="195"/>
      <c r="AA275" s="195"/>
      <c r="AB275" s="195"/>
      <c r="AC275" s="195"/>
      <c r="AD275" s="195"/>
      <c r="AE275" s="195"/>
      <c r="AF275" s="195"/>
      <c r="AG275" s="195"/>
      <c r="AH275" s="195"/>
      <c r="AI275" s="195"/>
      <c r="AJ275" s="195"/>
      <c r="AK275" s="145"/>
      <c r="AL275" s="145"/>
      <c r="AM275" s="145"/>
      <c r="AN275" s="145"/>
      <c r="AO275" s="145"/>
    </row>
    <row r="276" spans="1:41" s="152" customFormat="1" x14ac:dyDescent="0.25">
      <c r="A276" s="195">
        <v>1.1100000000000001</v>
      </c>
      <c r="B276" s="195" t="s">
        <v>40</v>
      </c>
      <c r="C276" s="193" t="s">
        <v>41</v>
      </c>
      <c r="D276" s="195" t="s">
        <v>2040</v>
      </c>
      <c r="E276" s="195" t="s">
        <v>2041</v>
      </c>
      <c r="F276" s="195"/>
      <c r="G276" s="193" t="s">
        <v>2042</v>
      </c>
      <c r="H276" s="195" t="s">
        <v>1689</v>
      </c>
      <c r="I276" s="195" t="s">
        <v>1383</v>
      </c>
      <c r="J276" s="195"/>
      <c r="K276" s="195" t="s">
        <v>1398</v>
      </c>
      <c r="L276" s="195">
        <v>1</v>
      </c>
      <c r="M276" s="195">
        <v>1</v>
      </c>
      <c r="N276" s="195">
        <v>0</v>
      </c>
      <c r="O276" s="195">
        <v>0</v>
      </c>
      <c r="P276" s="144">
        <v>0</v>
      </c>
      <c r="Q276" s="195">
        <v>-1</v>
      </c>
      <c r="R276" s="195">
        <v>0</v>
      </c>
      <c r="S276" s="195">
        <v>1</v>
      </c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45"/>
      <c r="AL276" s="145"/>
      <c r="AM276" s="145"/>
      <c r="AN276" s="145"/>
      <c r="AO276" s="145"/>
    </row>
    <row r="277" spans="1:41" s="152" customFormat="1" x14ac:dyDescent="0.25">
      <c r="A277" s="195">
        <v>1.1100000000000001</v>
      </c>
      <c r="B277" s="195" t="s">
        <v>40</v>
      </c>
      <c r="C277" s="193" t="s">
        <v>41</v>
      </c>
      <c r="D277" s="195">
        <v>2024</v>
      </c>
      <c r="E277" s="195" t="s">
        <v>1871</v>
      </c>
      <c r="F277" s="195"/>
      <c r="G277" s="193" t="s">
        <v>1872</v>
      </c>
      <c r="H277" s="195" t="s">
        <v>1873</v>
      </c>
      <c r="I277" s="195" t="s">
        <v>1383</v>
      </c>
      <c r="J277" s="195"/>
      <c r="K277" s="195" t="s">
        <v>1431</v>
      </c>
      <c r="L277" s="195">
        <v>3</v>
      </c>
      <c r="M277" s="195">
        <v>0</v>
      </c>
      <c r="N277" s="195">
        <v>3</v>
      </c>
      <c r="O277" s="195">
        <v>0</v>
      </c>
      <c r="P277" s="144">
        <v>3</v>
      </c>
      <c r="Q277" s="195">
        <v>0</v>
      </c>
      <c r="R277" s="195">
        <v>0</v>
      </c>
      <c r="S277" s="195">
        <v>0</v>
      </c>
      <c r="T277" s="195">
        <v>0</v>
      </c>
      <c r="U277" s="195">
        <v>3</v>
      </c>
      <c r="V277" s="195">
        <v>0</v>
      </c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45"/>
      <c r="AL277" s="145"/>
      <c r="AM277" s="145"/>
      <c r="AN277" s="145"/>
      <c r="AO277" s="145"/>
    </row>
    <row r="278" spans="1:41" s="152" customFormat="1" x14ac:dyDescent="0.25">
      <c r="A278" s="195">
        <v>1.1200000000000001</v>
      </c>
      <c r="B278" s="195" t="s">
        <v>40</v>
      </c>
      <c r="C278" s="193" t="s">
        <v>41</v>
      </c>
      <c r="D278" s="195" t="s">
        <v>1437</v>
      </c>
      <c r="E278" s="195" t="s">
        <v>1438</v>
      </c>
      <c r="F278" s="195" t="s">
        <v>42</v>
      </c>
      <c r="G278" s="193" t="s">
        <v>1439</v>
      </c>
      <c r="H278" s="195" t="s">
        <v>1430</v>
      </c>
      <c r="I278" s="195" t="s">
        <v>1383</v>
      </c>
      <c r="J278" s="195"/>
      <c r="K278" s="195" t="s">
        <v>1431</v>
      </c>
      <c r="L278" s="195">
        <v>273</v>
      </c>
      <c r="M278" s="195">
        <v>0</v>
      </c>
      <c r="N278" s="195">
        <v>273</v>
      </c>
      <c r="O278" s="195">
        <v>0</v>
      </c>
      <c r="P278" s="144">
        <v>273</v>
      </c>
      <c r="Q278" s="195">
        <v>70</v>
      </c>
      <c r="R278" s="195">
        <v>123</v>
      </c>
      <c r="S278" s="195">
        <v>80</v>
      </c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45"/>
      <c r="AL278" s="145"/>
      <c r="AM278" s="145"/>
      <c r="AN278" s="145"/>
      <c r="AO278" s="145"/>
    </row>
    <row r="279" spans="1:41" s="152" customFormat="1" x14ac:dyDescent="0.25">
      <c r="A279" s="195">
        <v>1.21</v>
      </c>
      <c r="B279" s="195" t="s">
        <v>48</v>
      </c>
      <c r="C279" s="193" t="s">
        <v>41</v>
      </c>
      <c r="D279" s="195">
        <v>2082</v>
      </c>
      <c r="E279" s="195" t="s">
        <v>1892</v>
      </c>
      <c r="F279" s="195"/>
      <c r="G279" s="193" t="s">
        <v>1893</v>
      </c>
      <c r="H279" s="195" t="s">
        <v>1883</v>
      </c>
      <c r="I279" s="195" t="s">
        <v>1383</v>
      </c>
      <c r="J279" s="195"/>
      <c r="K279" s="195" t="s">
        <v>1385</v>
      </c>
      <c r="L279" s="195">
        <v>1</v>
      </c>
      <c r="M279" s="195">
        <v>0</v>
      </c>
      <c r="N279" s="195">
        <v>1</v>
      </c>
      <c r="O279" s="195">
        <v>1</v>
      </c>
      <c r="P279" s="144">
        <v>1</v>
      </c>
      <c r="Q279" s="195">
        <v>0</v>
      </c>
      <c r="R279" s="195">
        <v>0</v>
      </c>
      <c r="S279" s="195">
        <v>0</v>
      </c>
      <c r="T279" s="195">
        <v>0</v>
      </c>
      <c r="U279" s="195">
        <v>0</v>
      </c>
      <c r="V279" s="195">
        <v>1</v>
      </c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45"/>
      <c r="AL279" s="145"/>
      <c r="AM279" s="145"/>
      <c r="AN279" s="145"/>
      <c r="AO279" s="145"/>
    </row>
    <row r="280" spans="1:41" s="152" customFormat="1" x14ac:dyDescent="0.25">
      <c r="A280" s="195">
        <v>3.11</v>
      </c>
      <c r="B280" s="195" t="s">
        <v>1378</v>
      </c>
      <c r="C280" s="193" t="s">
        <v>41</v>
      </c>
      <c r="D280" s="195">
        <v>2061</v>
      </c>
      <c r="E280" s="195" t="s">
        <v>2730</v>
      </c>
      <c r="F280" s="195"/>
      <c r="G280" s="193" t="s">
        <v>2731</v>
      </c>
      <c r="H280" s="195" t="s">
        <v>1382</v>
      </c>
      <c r="I280" s="195" t="s">
        <v>1383</v>
      </c>
      <c r="J280" s="195" t="s">
        <v>1384</v>
      </c>
      <c r="K280" s="195" t="s">
        <v>1385</v>
      </c>
      <c r="L280" s="195">
        <v>1</v>
      </c>
      <c r="M280" s="195"/>
      <c r="N280" s="195">
        <v>1</v>
      </c>
      <c r="O280" s="195"/>
      <c r="P280" s="144">
        <v>1</v>
      </c>
      <c r="Q280" s="195"/>
      <c r="R280" s="195"/>
      <c r="S280" s="195"/>
      <c r="T280" s="195"/>
      <c r="U280" s="195">
        <v>1</v>
      </c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45"/>
      <c r="AL280" s="145"/>
      <c r="AM280" s="145"/>
      <c r="AN280" s="145"/>
      <c r="AO280" s="145"/>
    </row>
    <row r="281" spans="1:41" s="152" customFormat="1" x14ac:dyDescent="0.25">
      <c r="A281" s="195">
        <v>1.1100000000000001</v>
      </c>
      <c r="B281" s="195" t="s">
        <v>40</v>
      </c>
      <c r="C281" s="193" t="s">
        <v>41</v>
      </c>
      <c r="D281" s="195">
        <v>1694</v>
      </c>
      <c r="E281" s="195" t="s">
        <v>1861</v>
      </c>
      <c r="F281" s="195"/>
      <c r="G281" s="193" t="s">
        <v>1862</v>
      </c>
      <c r="H281" s="195" t="s">
        <v>1863</v>
      </c>
      <c r="I281" s="195" t="s">
        <v>1383</v>
      </c>
      <c r="J281" s="195"/>
      <c r="K281" s="195" t="s">
        <v>1385</v>
      </c>
      <c r="L281" s="195">
        <v>1</v>
      </c>
      <c r="M281" s="195">
        <v>0</v>
      </c>
      <c r="N281" s="195">
        <v>1</v>
      </c>
      <c r="O281" s="195">
        <v>0</v>
      </c>
      <c r="P281" s="144">
        <v>1</v>
      </c>
      <c r="Q281" s="195">
        <v>1</v>
      </c>
      <c r="R281" s="195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45"/>
      <c r="AL281" s="145"/>
      <c r="AM281" s="145"/>
      <c r="AN281" s="145"/>
      <c r="AO281" s="145"/>
    </row>
    <row r="282" spans="1:41" s="152" customFormat="1" x14ac:dyDescent="0.25">
      <c r="A282" s="195">
        <v>1.31</v>
      </c>
      <c r="B282" s="195" t="s">
        <v>48</v>
      </c>
      <c r="C282" s="193" t="s">
        <v>41</v>
      </c>
      <c r="D282" s="195">
        <v>2022</v>
      </c>
      <c r="E282" s="195" t="s">
        <v>1864</v>
      </c>
      <c r="F282" s="195" t="s">
        <v>1865</v>
      </c>
      <c r="G282" s="193" t="s">
        <v>1866</v>
      </c>
      <c r="H282" s="195" t="s">
        <v>1863</v>
      </c>
      <c r="I282" s="195" t="s">
        <v>1383</v>
      </c>
      <c r="J282" s="195"/>
      <c r="K282" s="195" t="s">
        <v>1385</v>
      </c>
      <c r="L282" s="195">
        <v>1</v>
      </c>
      <c r="M282" s="195">
        <v>0</v>
      </c>
      <c r="N282" s="195">
        <v>1</v>
      </c>
      <c r="O282" s="195">
        <v>1</v>
      </c>
      <c r="P282" s="144">
        <v>1</v>
      </c>
      <c r="Q282" s="195">
        <v>0</v>
      </c>
      <c r="R282" s="195">
        <v>0</v>
      </c>
      <c r="S282" s="195">
        <v>0</v>
      </c>
      <c r="T282" s="195">
        <v>0</v>
      </c>
      <c r="U282" s="195">
        <v>0</v>
      </c>
      <c r="V282" s="195">
        <v>1</v>
      </c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45"/>
      <c r="AL282" s="145"/>
      <c r="AM282" s="145"/>
      <c r="AN282" s="145"/>
      <c r="AO282" s="145"/>
    </row>
    <row r="283" spans="1:41" s="152" customFormat="1" x14ac:dyDescent="0.25">
      <c r="A283" s="195">
        <v>4.3099999999999996</v>
      </c>
      <c r="B283" s="195" t="s">
        <v>48</v>
      </c>
      <c r="C283" s="193" t="s">
        <v>41</v>
      </c>
      <c r="D283" s="195">
        <v>3129</v>
      </c>
      <c r="E283" s="195" t="s">
        <v>2715</v>
      </c>
      <c r="F283" s="195"/>
      <c r="G283" s="193" t="s">
        <v>2716</v>
      </c>
      <c r="H283" s="195" t="s">
        <v>2717</v>
      </c>
      <c r="I283" s="195" t="s">
        <v>1383</v>
      </c>
      <c r="J283" s="195"/>
      <c r="K283" s="195" t="s">
        <v>1533</v>
      </c>
      <c r="L283" s="195">
        <v>1</v>
      </c>
      <c r="M283" s="195">
        <v>0</v>
      </c>
      <c r="N283" s="195">
        <v>1</v>
      </c>
      <c r="O283" s="195">
        <v>1</v>
      </c>
      <c r="P283" s="144">
        <v>1</v>
      </c>
      <c r="Q283" s="195">
        <v>0</v>
      </c>
      <c r="R283" s="195">
        <v>0</v>
      </c>
      <c r="S283" s="195">
        <v>0</v>
      </c>
      <c r="T283" s="195">
        <v>0</v>
      </c>
      <c r="U283" s="195">
        <v>0</v>
      </c>
      <c r="V283" s="195">
        <v>0</v>
      </c>
      <c r="W283" s="195">
        <v>1</v>
      </c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45"/>
      <c r="AL283" s="145"/>
      <c r="AM283" s="145"/>
      <c r="AN283" s="145"/>
      <c r="AO283" s="145"/>
    </row>
    <row r="284" spans="1:41" s="152" customFormat="1" x14ac:dyDescent="0.25">
      <c r="A284" s="195">
        <v>4.1100000000000003</v>
      </c>
      <c r="B284" s="195" t="s">
        <v>40</v>
      </c>
      <c r="C284" s="193" t="s">
        <v>41</v>
      </c>
      <c r="D284" s="195">
        <v>2036</v>
      </c>
      <c r="E284" s="195" t="s">
        <v>1987</v>
      </c>
      <c r="F284" s="195"/>
      <c r="G284" s="193" t="s">
        <v>1988</v>
      </c>
      <c r="H284" s="195" t="s">
        <v>1956</v>
      </c>
      <c r="I284" s="195" t="s">
        <v>1383</v>
      </c>
      <c r="J284" s="195"/>
      <c r="K284" s="195" t="s">
        <v>1533</v>
      </c>
      <c r="L284" s="195">
        <v>1</v>
      </c>
      <c r="M284" s="195">
        <v>0</v>
      </c>
      <c r="N284" s="195">
        <v>1</v>
      </c>
      <c r="O284" s="195">
        <v>0</v>
      </c>
      <c r="P284" s="144">
        <v>1</v>
      </c>
      <c r="Q284" s="195">
        <v>0</v>
      </c>
      <c r="R284" s="195">
        <v>0</v>
      </c>
      <c r="S284" s="195">
        <v>1</v>
      </c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5"/>
      <c r="AI284" s="195"/>
      <c r="AJ284" s="195"/>
      <c r="AK284" s="145"/>
      <c r="AL284" s="145"/>
      <c r="AM284" s="145"/>
      <c r="AN284" s="145"/>
      <c r="AO284" s="145"/>
    </row>
    <row r="285" spans="1:41" s="152" customFormat="1" x14ac:dyDescent="0.25">
      <c r="A285" s="195">
        <v>3.11</v>
      </c>
      <c r="B285" s="195" t="s">
        <v>1378</v>
      </c>
      <c r="C285" s="193" t="s">
        <v>41</v>
      </c>
      <c r="D285" s="195">
        <v>2023</v>
      </c>
      <c r="E285" s="195" t="s">
        <v>2253</v>
      </c>
      <c r="F285" s="195"/>
      <c r="G285" s="193" t="s">
        <v>2120</v>
      </c>
      <c r="H285" s="195" t="s">
        <v>1873</v>
      </c>
      <c r="I285" s="195" t="s">
        <v>1383</v>
      </c>
      <c r="J285" s="195" t="s">
        <v>1384</v>
      </c>
      <c r="K285" s="195" t="s">
        <v>1431</v>
      </c>
      <c r="L285" s="195">
        <v>2</v>
      </c>
      <c r="M285" s="195">
        <v>1</v>
      </c>
      <c r="N285" s="195">
        <v>1</v>
      </c>
      <c r="O285" s="195">
        <v>1</v>
      </c>
      <c r="P285" s="144">
        <v>1</v>
      </c>
      <c r="Q285" s="195">
        <v>0</v>
      </c>
      <c r="R285" s="195">
        <v>0</v>
      </c>
      <c r="S285" s="195">
        <v>0</v>
      </c>
      <c r="T285" s="195">
        <v>0</v>
      </c>
      <c r="U285" s="195">
        <v>0</v>
      </c>
      <c r="V285" s="195">
        <v>1</v>
      </c>
      <c r="W285" s="195"/>
      <c r="X285" s="195"/>
      <c r="Y285" s="195"/>
      <c r="Z285" s="195"/>
      <c r="AA285" s="195"/>
      <c r="AB285" s="195"/>
      <c r="AC285" s="195"/>
      <c r="AD285" s="195"/>
      <c r="AE285" s="195"/>
      <c r="AF285" s="195"/>
      <c r="AG285" s="195"/>
      <c r="AH285" s="195"/>
      <c r="AI285" s="195"/>
      <c r="AJ285" s="195"/>
      <c r="AK285" s="145"/>
      <c r="AL285" s="145"/>
      <c r="AM285" s="145"/>
      <c r="AN285" s="145"/>
      <c r="AO285" s="145"/>
    </row>
    <row r="286" spans="1:41" s="152" customFormat="1" x14ac:dyDescent="0.25">
      <c r="A286" s="195">
        <v>1.1100000000000001</v>
      </c>
      <c r="B286" s="195" t="s">
        <v>40</v>
      </c>
      <c r="C286" s="193" t="s">
        <v>41</v>
      </c>
      <c r="D286" s="195">
        <v>1601</v>
      </c>
      <c r="E286" s="195" t="s">
        <v>2065</v>
      </c>
      <c r="F286" s="195"/>
      <c r="G286" s="193" t="s">
        <v>2066</v>
      </c>
      <c r="H286" s="195" t="s">
        <v>1724</v>
      </c>
      <c r="I286" s="195" t="s">
        <v>1383</v>
      </c>
      <c r="J286" s="195"/>
      <c r="K286" s="195" t="s">
        <v>1533</v>
      </c>
      <c r="L286" s="195">
        <v>1</v>
      </c>
      <c r="M286" s="195">
        <v>0</v>
      </c>
      <c r="N286" s="195">
        <v>1</v>
      </c>
      <c r="O286" s="195">
        <v>0</v>
      </c>
      <c r="P286" s="144">
        <v>1</v>
      </c>
      <c r="Q286" s="195">
        <v>0</v>
      </c>
      <c r="R286" s="195">
        <v>1</v>
      </c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45"/>
      <c r="AL286" s="145"/>
      <c r="AM286" s="145"/>
      <c r="AN286" s="145"/>
      <c r="AO286" s="145"/>
    </row>
    <row r="287" spans="1:41" s="152" customFormat="1" x14ac:dyDescent="0.25">
      <c r="A287" s="195">
        <v>1.31</v>
      </c>
      <c r="B287" s="195" t="s">
        <v>48</v>
      </c>
      <c r="C287" s="193" t="s">
        <v>41</v>
      </c>
      <c r="D287" s="195">
        <v>2010</v>
      </c>
      <c r="E287" s="195" t="s">
        <v>1756</v>
      </c>
      <c r="F287" s="195"/>
      <c r="G287" s="193" t="s">
        <v>1757</v>
      </c>
      <c r="H287" s="195" t="s">
        <v>1736</v>
      </c>
      <c r="I287" s="195" t="s">
        <v>1383</v>
      </c>
      <c r="J287" s="195"/>
      <c r="K287" s="195" t="s">
        <v>1510</v>
      </c>
      <c r="L287" s="195">
        <v>1</v>
      </c>
      <c r="M287" s="195">
        <v>0</v>
      </c>
      <c r="N287" s="195">
        <v>1</v>
      </c>
      <c r="O287" s="195">
        <v>1</v>
      </c>
      <c r="P287" s="144">
        <v>1</v>
      </c>
      <c r="Q287" s="195">
        <v>0</v>
      </c>
      <c r="R287" s="195">
        <v>0</v>
      </c>
      <c r="S287" s="195">
        <v>0</v>
      </c>
      <c r="T287" s="195">
        <v>0</v>
      </c>
      <c r="U287" s="195">
        <v>0</v>
      </c>
      <c r="V287" s="195">
        <v>1</v>
      </c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  <c r="AK287" s="145"/>
      <c r="AL287" s="145"/>
      <c r="AM287" s="145"/>
      <c r="AN287" s="145"/>
      <c r="AO287" s="145"/>
    </row>
    <row r="288" spans="1:41" s="152" customFormat="1" x14ac:dyDescent="0.25">
      <c r="A288" s="195">
        <v>3.11</v>
      </c>
      <c r="B288" s="195" t="s">
        <v>1378</v>
      </c>
      <c r="C288" s="193" t="s">
        <v>41</v>
      </c>
      <c r="D288" s="195">
        <v>1865</v>
      </c>
      <c r="E288" s="195" t="s">
        <v>1846</v>
      </c>
      <c r="F288" s="195"/>
      <c r="G288" s="193" t="s">
        <v>1847</v>
      </c>
      <c r="H288" s="195" t="s">
        <v>1501</v>
      </c>
      <c r="I288" s="195" t="s">
        <v>1383</v>
      </c>
      <c r="J288" s="195" t="s">
        <v>1384</v>
      </c>
      <c r="K288" s="195" t="s">
        <v>1487</v>
      </c>
      <c r="L288" s="195">
        <v>1</v>
      </c>
      <c r="M288" s="195">
        <v>0</v>
      </c>
      <c r="N288" s="195">
        <v>1</v>
      </c>
      <c r="O288" s="195">
        <v>0</v>
      </c>
      <c r="P288" s="144">
        <v>1</v>
      </c>
      <c r="Q288" s="195">
        <v>0</v>
      </c>
      <c r="R288" s="195">
        <v>0</v>
      </c>
      <c r="S288" s="195">
        <v>0</v>
      </c>
      <c r="T288" s="195">
        <v>1</v>
      </c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45"/>
      <c r="AL288" s="145"/>
      <c r="AM288" s="145"/>
      <c r="AN288" s="145"/>
      <c r="AO288" s="145"/>
    </row>
    <row r="289" spans="1:41" s="152" customFormat="1" x14ac:dyDescent="0.25">
      <c r="A289" s="195">
        <v>3.21</v>
      </c>
      <c r="B289" s="195" t="s">
        <v>1916</v>
      </c>
      <c r="C289" s="193" t="s">
        <v>41</v>
      </c>
      <c r="D289" s="195">
        <v>2018</v>
      </c>
      <c r="E289" s="195" t="s">
        <v>2244</v>
      </c>
      <c r="F289" s="195"/>
      <c r="G289" s="193" t="s">
        <v>1926</v>
      </c>
      <c r="H289" s="195" t="s">
        <v>1501</v>
      </c>
      <c r="I289" s="195" t="s">
        <v>1383</v>
      </c>
      <c r="J289" s="195" t="s">
        <v>1384</v>
      </c>
      <c r="K289" s="195" t="s">
        <v>1487</v>
      </c>
      <c r="L289" s="195">
        <v>4</v>
      </c>
      <c r="M289" s="195">
        <v>1</v>
      </c>
      <c r="N289" s="195">
        <v>3</v>
      </c>
      <c r="O289" s="195">
        <v>2</v>
      </c>
      <c r="P289" s="144">
        <v>3</v>
      </c>
      <c r="Q289" s="195">
        <v>0</v>
      </c>
      <c r="R289" s="195">
        <v>0</v>
      </c>
      <c r="S289" s="195">
        <v>0</v>
      </c>
      <c r="T289" s="195">
        <v>1</v>
      </c>
      <c r="U289" s="195">
        <v>0</v>
      </c>
      <c r="V289" s="195">
        <v>2</v>
      </c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45"/>
      <c r="AL289" s="145"/>
      <c r="AM289" s="145"/>
      <c r="AN289" s="145"/>
      <c r="AO289" s="145"/>
    </row>
    <row r="290" spans="1:41" s="152" customFormat="1" x14ac:dyDescent="0.25">
      <c r="A290" s="195">
        <v>1.1100000000000001</v>
      </c>
      <c r="B290" s="195" t="s">
        <v>40</v>
      </c>
      <c r="C290" s="193" t="s">
        <v>41</v>
      </c>
      <c r="D290" s="195">
        <v>2020</v>
      </c>
      <c r="E290" s="195" t="s">
        <v>1850</v>
      </c>
      <c r="F290" s="195"/>
      <c r="G290" s="193" t="s">
        <v>1851</v>
      </c>
      <c r="H290" s="195" t="s">
        <v>1501</v>
      </c>
      <c r="I290" s="195" t="s">
        <v>1383</v>
      </c>
      <c r="J290" s="195"/>
      <c r="K290" s="195" t="s">
        <v>1487</v>
      </c>
      <c r="L290" s="195">
        <v>1</v>
      </c>
      <c r="M290" s="195">
        <v>0</v>
      </c>
      <c r="N290" s="195">
        <v>1</v>
      </c>
      <c r="O290" s="195">
        <v>0</v>
      </c>
      <c r="P290" s="144">
        <v>1</v>
      </c>
      <c r="Q290" s="195">
        <v>0</v>
      </c>
      <c r="R290" s="195">
        <v>0</v>
      </c>
      <c r="S290" s="195">
        <v>0</v>
      </c>
      <c r="T290" s="195">
        <v>1</v>
      </c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45"/>
      <c r="AL290" s="145"/>
      <c r="AM290" s="145"/>
      <c r="AN290" s="145"/>
      <c r="AO290" s="145"/>
    </row>
    <row r="291" spans="1:41" s="152" customFormat="1" x14ac:dyDescent="0.25">
      <c r="A291" s="195">
        <v>1.31</v>
      </c>
      <c r="B291" s="195" t="s">
        <v>48</v>
      </c>
      <c r="C291" s="193" t="s">
        <v>41</v>
      </c>
      <c r="D291" s="195">
        <v>1995</v>
      </c>
      <c r="E291" s="195" t="s">
        <v>2746</v>
      </c>
      <c r="F291" s="195"/>
      <c r="G291" s="193" t="s">
        <v>2747</v>
      </c>
      <c r="H291" s="195" t="s">
        <v>1644</v>
      </c>
      <c r="I291" s="195" t="s">
        <v>1383</v>
      </c>
      <c r="J291" s="195"/>
      <c r="K291" s="195" t="s">
        <v>1645</v>
      </c>
      <c r="L291" s="195">
        <v>3</v>
      </c>
      <c r="M291" s="195">
        <v>0</v>
      </c>
      <c r="N291" s="195">
        <v>3</v>
      </c>
      <c r="O291" s="195">
        <v>3</v>
      </c>
      <c r="P291" s="144">
        <v>3</v>
      </c>
      <c r="Q291" s="195">
        <v>0</v>
      </c>
      <c r="R291" s="195">
        <v>0</v>
      </c>
      <c r="S291" s="195">
        <v>0</v>
      </c>
      <c r="T291" s="195">
        <v>0</v>
      </c>
      <c r="U291" s="195">
        <v>0</v>
      </c>
      <c r="V291" s="195">
        <v>3</v>
      </c>
      <c r="W291" s="195"/>
      <c r="X291" s="195"/>
      <c r="Y291" s="195"/>
      <c r="Z291" s="195"/>
      <c r="AA291" s="195"/>
      <c r="AB291" s="195"/>
      <c r="AC291" s="195"/>
      <c r="AD291" s="195"/>
      <c r="AE291" s="195"/>
      <c r="AF291" s="195"/>
      <c r="AG291" s="195"/>
      <c r="AH291" s="195"/>
      <c r="AI291" s="195"/>
      <c r="AJ291" s="195"/>
      <c r="AK291" s="145"/>
      <c r="AL291" s="145"/>
      <c r="AM291" s="145"/>
      <c r="AN291" s="145"/>
      <c r="AO291" s="145"/>
    </row>
    <row r="292" spans="1:41" s="152" customFormat="1" x14ac:dyDescent="0.25">
      <c r="A292" s="195">
        <v>1.21</v>
      </c>
      <c r="B292" s="195" t="s">
        <v>48</v>
      </c>
      <c r="C292" s="193" t="s">
        <v>41</v>
      </c>
      <c r="D292" s="195">
        <v>2084</v>
      </c>
      <c r="E292" s="195" t="s">
        <v>1903</v>
      </c>
      <c r="F292" s="195"/>
      <c r="G292" s="193" t="s">
        <v>1904</v>
      </c>
      <c r="H292" s="195" t="s">
        <v>1902</v>
      </c>
      <c r="I292" s="195" t="s">
        <v>1383</v>
      </c>
      <c r="J292" s="195"/>
      <c r="K292" s="195" t="s">
        <v>1398</v>
      </c>
      <c r="L292" s="195">
        <v>1</v>
      </c>
      <c r="M292" s="195">
        <v>0</v>
      </c>
      <c r="N292" s="195">
        <v>1</v>
      </c>
      <c r="O292" s="195">
        <v>1</v>
      </c>
      <c r="P292" s="144">
        <v>1</v>
      </c>
      <c r="Q292" s="195">
        <v>0</v>
      </c>
      <c r="R292" s="195">
        <v>0</v>
      </c>
      <c r="S292" s="195">
        <v>0</v>
      </c>
      <c r="T292" s="195">
        <v>0</v>
      </c>
      <c r="U292" s="195">
        <v>0</v>
      </c>
      <c r="V292" s="195">
        <v>1</v>
      </c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5"/>
      <c r="AI292" s="195"/>
      <c r="AJ292" s="195"/>
      <c r="AK292" s="145"/>
      <c r="AL292" s="145"/>
      <c r="AM292" s="145"/>
      <c r="AN292" s="145"/>
      <c r="AO292" s="145"/>
    </row>
    <row r="293" spans="1:41" s="152" customFormat="1" x14ac:dyDescent="0.25">
      <c r="A293" s="195">
        <v>1.31</v>
      </c>
      <c r="B293" s="195" t="s">
        <v>48</v>
      </c>
      <c r="C293" s="193" t="s">
        <v>41</v>
      </c>
      <c r="D293" s="195">
        <v>2081</v>
      </c>
      <c r="E293" s="195" t="s">
        <v>1900</v>
      </c>
      <c r="F293" s="195"/>
      <c r="G293" s="193" t="s">
        <v>1901</v>
      </c>
      <c r="H293" s="195" t="s">
        <v>1883</v>
      </c>
      <c r="I293" s="195" t="s">
        <v>1383</v>
      </c>
      <c r="J293" s="195"/>
      <c r="K293" s="195" t="s">
        <v>1385</v>
      </c>
      <c r="L293" s="195">
        <v>1</v>
      </c>
      <c r="M293" s="195">
        <v>0</v>
      </c>
      <c r="N293" s="195">
        <v>1</v>
      </c>
      <c r="O293" s="195">
        <v>1</v>
      </c>
      <c r="P293" s="144">
        <v>1</v>
      </c>
      <c r="Q293" s="195">
        <v>0</v>
      </c>
      <c r="R293" s="195">
        <v>0</v>
      </c>
      <c r="S293" s="195">
        <v>0</v>
      </c>
      <c r="T293" s="195">
        <v>0</v>
      </c>
      <c r="U293" s="195">
        <v>0</v>
      </c>
      <c r="V293" s="195">
        <v>1</v>
      </c>
      <c r="W293" s="195"/>
      <c r="X293" s="195"/>
      <c r="Y293" s="195"/>
      <c r="Z293" s="195"/>
      <c r="AA293" s="195"/>
      <c r="AB293" s="195"/>
      <c r="AC293" s="195"/>
      <c r="AD293" s="195"/>
      <c r="AE293" s="195"/>
      <c r="AF293" s="195"/>
      <c r="AG293" s="195"/>
      <c r="AH293" s="195"/>
      <c r="AI293" s="195"/>
      <c r="AJ293" s="195"/>
      <c r="AK293" s="145"/>
      <c r="AL293" s="145"/>
      <c r="AM293" s="145"/>
      <c r="AN293" s="145"/>
      <c r="AO293" s="145"/>
    </row>
    <row r="294" spans="1:41" s="152" customFormat="1" x14ac:dyDescent="0.25">
      <c r="A294" s="195">
        <v>1.1100000000000001</v>
      </c>
      <c r="B294" s="195" t="s">
        <v>40</v>
      </c>
      <c r="C294" s="193" t="s">
        <v>41</v>
      </c>
      <c r="D294" s="195">
        <v>2005</v>
      </c>
      <c r="E294" s="195" t="s">
        <v>1706</v>
      </c>
      <c r="F294" s="195"/>
      <c r="G294" s="193" t="s">
        <v>1707</v>
      </c>
      <c r="H294" s="195" t="s">
        <v>1702</v>
      </c>
      <c r="I294" s="195" t="s">
        <v>1383</v>
      </c>
      <c r="J294" s="195"/>
      <c r="K294" s="195" t="s">
        <v>1385</v>
      </c>
      <c r="L294" s="195">
        <v>1</v>
      </c>
      <c r="M294" s="195">
        <v>0</v>
      </c>
      <c r="N294" s="195">
        <v>1</v>
      </c>
      <c r="O294" s="195">
        <v>0</v>
      </c>
      <c r="P294" s="144">
        <v>1</v>
      </c>
      <c r="Q294" s="195">
        <v>0</v>
      </c>
      <c r="R294" s="195">
        <v>0</v>
      </c>
      <c r="S294" s="195">
        <v>0</v>
      </c>
      <c r="T294" s="195">
        <v>0</v>
      </c>
      <c r="U294" s="195">
        <v>1</v>
      </c>
      <c r="V294" s="195">
        <v>0</v>
      </c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  <c r="AJ294" s="195"/>
      <c r="AK294" s="145"/>
      <c r="AL294" s="145"/>
      <c r="AM294" s="145"/>
      <c r="AN294" s="145"/>
      <c r="AO294" s="145"/>
    </row>
    <row r="295" spans="1:41" s="152" customFormat="1" x14ac:dyDescent="0.25">
      <c r="A295" s="195">
        <v>3.11</v>
      </c>
      <c r="B295" s="195" t="s">
        <v>1378</v>
      </c>
      <c r="C295" s="193" t="s">
        <v>41</v>
      </c>
      <c r="D295" s="195">
        <v>1858</v>
      </c>
      <c r="E295" s="195" t="s">
        <v>2105</v>
      </c>
      <c r="F295" s="195"/>
      <c r="G295" s="193" t="s">
        <v>2106</v>
      </c>
      <c r="H295" s="195" t="s">
        <v>1486</v>
      </c>
      <c r="I295" s="195" t="s">
        <v>1383</v>
      </c>
      <c r="J295" s="195" t="s">
        <v>1384</v>
      </c>
      <c r="K295" s="195" t="s">
        <v>1487</v>
      </c>
      <c r="L295" s="195">
        <v>1</v>
      </c>
      <c r="M295" s="195">
        <v>0</v>
      </c>
      <c r="N295" s="195">
        <v>1</v>
      </c>
      <c r="O295" s="195">
        <v>1</v>
      </c>
      <c r="P295" s="144">
        <v>1</v>
      </c>
      <c r="Q295" s="195">
        <v>0</v>
      </c>
      <c r="R295" s="195">
        <v>0</v>
      </c>
      <c r="S295" s="195">
        <v>0</v>
      </c>
      <c r="T295" s="195">
        <v>0</v>
      </c>
      <c r="U295" s="195">
        <v>0</v>
      </c>
      <c r="V295" s="195">
        <v>1</v>
      </c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  <c r="AJ295" s="195"/>
      <c r="AK295" s="145"/>
      <c r="AL295" s="145"/>
      <c r="AM295" s="145"/>
      <c r="AN295" s="145"/>
      <c r="AO295" s="145"/>
    </row>
    <row r="296" spans="1:41" s="152" customFormat="1" x14ac:dyDescent="0.25">
      <c r="A296" s="195">
        <v>1.31</v>
      </c>
      <c r="B296" s="195" t="s">
        <v>48</v>
      </c>
      <c r="C296" s="193" t="s">
        <v>41</v>
      </c>
      <c r="D296" s="195">
        <v>2075</v>
      </c>
      <c r="E296" s="195" t="s">
        <v>1794</v>
      </c>
      <c r="F296" s="195"/>
      <c r="G296" s="193" t="s">
        <v>1795</v>
      </c>
      <c r="H296" s="195" t="s">
        <v>1781</v>
      </c>
      <c r="I296" s="195" t="s">
        <v>1383</v>
      </c>
      <c r="J296" s="195"/>
      <c r="K296" s="195" t="s">
        <v>1590</v>
      </c>
      <c r="L296" s="195">
        <v>3</v>
      </c>
      <c r="M296" s="195">
        <v>0</v>
      </c>
      <c r="N296" s="195">
        <v>3</v>
      </c>
      <c r="O296" s="195">
        <v>3</v>
      </c>
      <c r="P296" s="144">
        <v>3</v>
      </c>
      <c r="Q296" s="195">
        <v>0</v>
      </c>
      <c r="R296" s="195">
        <v>0</v>
      </c>
      <c r="S296" s="195">
        <v>0</v>
      </c>
      <c r="T296" s="195">
        <v>0</v>
      </c>
      <c r="U296" s="195">
        <v>0</v>
      </c>
      <c r="V296" s="195">
        <v>3</v>
      </c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  <c r="AJ296" s="195"/>
      <c r="AK296" s="145"/>
      <c r="AL296" s="145"/>
      <c r="AM296" s="145"/>
      <c r="AN296" s="145"/>
      <c r="AO296" s="145"/>
    </row>
    <row r="297" spans="1:41" s="152" customFormat="1" x14ac:dyDescent="0.25">
      <c r="A297" s="195">
        <v>1.1100000000000001</v>
      </c>
      <c r="B297" s="195" t="s">
        <v>40</v>
      </c>
      <c r="C297" s="193" t="s">
        <v>41</v>
      </c>
      <c r="D297" s="195" t="s">
        <v>1614</v>
      </c>
      <c r="E297" s="195" t="s">
        <v>1615</v>
      </c>
      <c r="F297" s="195"/>
      <c r="G297" s="193" t="s">
        <v>1616</v>
      </c>
      <c r="H297" s="195" t="s">
        <v>1589</v>
      </c>
      <c r="I297" s="195" t="s">
        <v>1383</v>
      </c>
      <c r="J297" s="195"/>
      <c r="K297" s="195" t="s">
        <v>1590</v>
      </c>
      <c r="L297" s="195">
        <v>1</v>
      </c>
      <c r="M297" s="195">
        <v>0</v>
      </c>
      <c r="N297" s="195">
        <v>1</v>
      </c>
      <c r="O297" s="195">
        <v>0</v>
      </c>
      <c r="P297" s="144">
        <v>1</v>
      </c>
      <c r="Q297" s="195">
        <v>0</v>
      </c>
      <c r="R297" s="195">
        <v>0</v>
      </c>
      <c r="S297" s="195">
        <v>1</v>
      </c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  <c r="AJ297" s="195"/>
      <c r="AK297" s="145"/>
      <c r="AL297" s="145"/>
      <c r="AM297" s="145"/>
      <c r="AN297" s="145"/>
      <c r="AO297" s="145"/>
    </row>
    <row r="298" spans="1:41" s="152" customFormat="1" x14ac:dyDescent="0.25">
      <c r="A298" s="195">
        <v>3.11</v>
      </c>
      <c r="B298" s="195" t="s">
        <v>1378</v>
      </c>
      <c r="C298" s="193" t="s">
        <v>41</v>
      </c>
      <c r="D298" s="195">
        <v>3007</v>
      </c>
      <c r="E298" s="195" t="s">
        <v>1497</v>
      </c>
      <c r="F298" s="195"/>
      <c r="G298" s="193" t="s">
        <v>1498</v>
      </c>
      <c r="H298" s="195" t="s">
        <v>1493</v>
      </c>
      <c r="I298" s="195" t="s">
        <v>1383</v>
      </c>
      <c r="J298" s="195" t="s">
        <v>1384</v>
      </c>
      <c r="K298" s="195" t="s">
        <v>1487</v>
      </c>
      <c r="L298" s="195">
        <v>1</v>
      </c>
      <c r="M298" s="195">
        <v>0</v>
      </c>
      <c r="N298" s="195">
        <v>1</v>
      </c>
      <c r="O298" s="195">
        <v>0</v>
      </c>
      <c r="P298" s="144">
        <v>1</v>
      </c>
      <c r="Q298" s="195">
        <v>0</v>
      </c>
      <c r="R298" s="195">
        <v>0</v>
      </c>
      <c r="S298" s="195">
        <v>0</v>
      </c>
      <c r="T298" s="195">
        <v>1</v>
      </c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45"/>
      <c r="AL298" s="145"/>
      <c r="AM298" s="145"/>
      <c r="AN298" s="145"/>
      <c r="AO298" s="145"/>
    </row>
    <row r="299" spans="1:41" s="152" customFormat="1" x14ac:dyDescent="0.25">
      <c r="A299" s="195">
        <v>1.31</v>
      </c>
      <c r="B299" s="195" t="s">
        <v>48</v>
      </c>
      <c r="C299" s="193" t="s">
        <v>41</v>
      </c>
      <c r="D299" s="195">
        <v>3119</v>
      </c>
      <c r="E299" s="195" t="s">
        <v>2697</v>
      </c>
      <c r="F299" s="195"/>
      <c r="G299" s="193" t="s">
        <v>2698</v>
      </c>
      <c r="H299" s="195" t="s">
        <v>1728</v>
      </c>
      <c r="I299" s="195" t="s">
        <v>1383</v>
      </c>
      <c r="J299" s="195"/>
      <c r="K299" s="195" t="s">
        <v>1385</v>
      </c>
      <c r="L299" s="195">
        <v>1</v>
      </c>
      <c r="M299" s="195">
        <v>0</v>
      </c>
      <c r="N299" s="195">
        <v>1</v>
      </c>
      <c r="O299" s="195">
        <v>1</v>
      </c>
      <c r="P299" s="144">
        <v>1</v>
      </c>
      <c r="Q299" s="195">
        <v>0</v>
      </c>
      <c r="R299" s="195">
        <v>0</v>
      </c>
      <c r="S299" s="195">
        <v>0</v>
      </c>
      <c r="T299" s="195">
        <v>0</v>
      </c>
      <c r="U299" s="195">
        <v>0</v>
      </c>
      <c r="V299" s="195">
        <v>1</v>
      </c>
      <c r="W299" s="195"/>
      <c r="X299" s="195"/>
      <c r="Y299" s="195"/>
      <c r="Z299" s="195"/>
      <c r="AA299" s="195"/>
      <c r="AB299" s="195"/>
      <c r="AC299" s="195"/>
      <c r="AD299" s="195"/>
      <c r="AE299" s="195"/>
      <c r="AF299" s="195"/>
      <c r="AG299" s="195"/>
      <c r="AH299" s="195"/>
      <c r="AI299" s="195"/>
      <c r="AJ299" s="195"/>
      <c r="AK299" s="145"/>
      <c r="AL299" s="145"/>
      <c r="AM299" s="145"/>
      <c r="AN299" s="145"/>
      <c r="AO299" s="145"/>
    </row>
    <row r="300" spans="1:41" s="152" customFormat="1" x14ac:dyDescent="0.25">
      <c r="A300" s="195">
        <v>3.31</v>
      </c>
      <c r="B300" s="195" t="s">
        <v>1916</v>
      </c>
      <c r="C300" s="193" t="s">
        <v>41</v>
      </c>
      <c r="D300" s="195">
        <v>3126</v>
      </c>
      <c r="E300" s="195" t="s">
        <v>2705</v>
      </c>
      <c r="F300" s="195"/>
      <c r="G300" s="193" t="s">
        <v>2706</v>
      </c>
      <c r="H300" s="195" t="s">
        <v>1684</v>
      </c>
      <c r="I300" s="195" t="s">
        <v>1383</v>
      </c>
      <c r="J300" s="195" t="s">
        <v>1384</v>
      </c>
      <c r="K300" s="195" t="s">
        <v>1645</v>
      </c>
      <c r="L300" s="195">
        <v>1</v>
      </c>
      <c r="M300" s="195">
        <v>0</v>
      </c>
      <c r="N300" s="195">
        <v>1</v>
      </c>
      <c r="O300" s="195">
        <v>1</v>
      </c>
      <c r="P300" s="144">
        <v>1</v>
      </c>
      <c r="Q300" s="195">
        <v>0</v>
      </c>
      <c r="R300" s="195">
        <v>0</v>
      </c>
      <c r="S300" s="195">
        <v>0</v>
      </c>
      <c r="T300" s="195">
        <v>0</v>
      </c>
      <c r="U300" s="195">
        <v>0</v>
      </c>
      <c r="V300" s="195">
        <v>0</v>
      </c>
      <c r="W300" s="195">
        <v>1</v>
      </c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45"/>
      <c r="AL300" s="145"/>
      <c r="AM300" s="145"/>
      <c r="AN300" s="145"/>
      <c r="AO300" s="145"/>
    </row>
    <row r="301" spans="1:41" s="152" customFormat="1" x14ac:dyDescent="0.25">
      <c r="A301" s="195">
        <v>3.31</v>
      </c>
      <c r="B301" s="195" t="s">
        <v>1916</v>
      </c>
      <c r="C301" s="193" t="s">
        <v>41</v>
      </c>
      <c r="D301" s="195">
        <v>3060</v>
      </c>
      <c r="E301" s="195" t="s">
        <v>2247</v>
      </c>
      <c r="F301" s="195"/>
      <c r="G301" s="193" t="s">
        <v>2248</v>
      </c>
      <c r="H301" s="195" t="s">
        <v>1501</v>
      </c>
      <c r="I301" s="195" t="s">
        <v>1383</v>
      </c>
      <c r="J301" s="195" t="s">
        <v>1384</v>
      </c>
      <c r="K301" s="195" t="s">
        <v>1487</v>
      </c>
      <c r="L301" s="195">
        <v>1</v>
      </c>
      <c r="M301" s="195">
        <v>0</v>
      </c>
      <c r="N301" s="195">
        <v>1</v>
      </c>
      <c r="O301" s="195">
        <v>1</v>
      </c>
      <c r="P301" s="144">
        <v>1</v>
      </c>
      <c r="Q301" s="195">
        <v>0</v>
      </c>
      <c r="R301" s="195">
        <v>0</v>
      </c>
      <c r="S301" s="195">
        <v>0</v>
      </c>
      <c r="T301" s="195">
        <v>0</v>
      </c>
      <c r="U301" s="195">
        <v>0</v>
      </c>
      <c r="V301" s="195">
        <v>1</v>
      </c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45"/>
      <c r="AL301" s="145"/>
      <c r="AM301" s="145"/>
      <c r="AN301" s="145"/>
      <c r="AO301" s="145"/>
    </row>
    <row r="302" spans="1:41" s="152" customFormat="1" x14ac:dyDescent="0.25">
      <c r="A302" s="195">
        <v>3.31</v>
      </c>
      <c r="B302" s="195" t="s">
        <v>1916</v>
      </c>
      <c r="C302" s="193" t="s">
        <v>41</v>
      </c>
      <c r="D302" s="195">
        <v>3093</v>
      </c>
      <c r="E302" s="195" t="s">
        <v>2285</v>
      </c>
      <c r="F302" s="195"/>
      <c r="G302" s="193" t="s">
        <v>2286</v>
      </c>
      <c r="H302" s="195" t="s">
        <v>1845</v>
      </c>
      <c r="I302" s="195" t="s">
        <v>1383</v>
      </c>
      <c r="J302" s="195" t="s">
        <v>1384</v>
      </c>
      <c r="K302" s="195" t="s">
        <v>1385</v>
      </c>
      <c r="L302" s="195">
        <v>1</v>
      </c>
      <c r="M302" s="195">
        <v>0</v>
      </c>
      <c r="N302" s="195">
        <v>1</v>
      </c>
      <c r="O302" s="195">
        <v>1</v>
      </c>
      <c r="P302" s="144">
        <v>1</v>
      </c>
      <c r="Q302" s="195">
        <v>0</v>
      </c>
      <c r="R302" s="195">
        <v>0</v>
      </c>
      <c r="S302" s="195">
        <v>0</v>
      </c>
      <c r="T302" s="195">
        <v>0</v>
      </c>
      <c r="U302" s="195">
        <v>0</v>
      </c>
      <c r="V302" s="195">
        <v>1</v>
      </c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45"/>
      <c r="AL302" s="145"/>
      <c r="AM302" s="145"/>
      <c r="AN302" s="145"/>
      <c r="AO302" s="145"/>
    </row>
    <row r="303" spans="1:41" s="152" customFormat="1" x14ac:dyDescent="0.25">
      <c r="A303" s="195">
        <v>3.31</v>
      </c>
      <c r="B303" s="195" t="s">
        <v>1916</v>
      </c>
      <c r="C303" s="193" t="s">
        <v>41</v>
      </c>
      <c r="D303" s="195">
        <v>3089</v>
      </c>
      <c r="E303" s="195" t="s">
        <v>2273</v>
      </c>
      <c r="F303" s="195"/>
      <c r="G303" s="193" t="s">
        <v>2274</v>
      </c>
      <c r="H303" s="195" t="s">
        <v>1728</v>
      </c>
      <c r="I303" s="195" t="s">
        <v>1383</v>
      </c>
      <c r="J303" s="195" t="s">
        <v>1384</v>
      </c>
      <c r="K303" s="195" t="s">
        <v>1385</v>
      </c>
      <c r="L303" s="195">
        <v>1</v>
      </c>
      <c r="M303" s="195">
        <v>0</v>
      </c>
      <c r="N303" s="195">
        <v>1</v>
      </c>
      <c r="O303" s="195">
        <v>1</v>
      </c>
      <c r="P303" s="144">
        <v>1</v>
      </c>
      <c r="Q303" s="195">
        <v>0</v>
      </c>
      <c r="R303" s="195">
        <v>0</v>
      </c>
      <c r="S303" s="195">
        <v>0</v>
      </c>
      <c r="T303" s="195">
        <v>0</v>
      </c>
      <c r="U303" s="195">
        <v>0</v>
      </c>
      <c r="V303" s="195">
        <v>1</v>
      </c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45"/>
      <c r="AL303" s="145"/>
      <c r="AM303" s="145"/>
      <c r="AN303" s="145"/>
      <c r="AO303" s="145"/>
    </row>
    <row r="304" spans="1:41" s="152" customFormat="1" x14ac:dyDescent="0.25">
      <c r="A304" s="195">
        <v>1.1100000000000001</v>
      </c>
      <c r="B304" s="195" t="s">
        <v>40</v>
      </c>
      <c r="C304" s="193" t="s">
        <v>41</v>
      </c>
      <c r="D304" s="195">
        <v>1898</v>
      </c>
      <c r="E304" s="195" t="s">
        <v>1529</v>
      </c>
      <c r="F304" s="195"/>
      <c r="G304" s="193" t="s">
        <v>1530</v>
      </c>
      <c r="H304" s="195" t="s">
        <v>1509</v>
      </c>
      <c r="I304" s="195" t="s">
        <v>1383</v>
      </c>
      <c r="J304" s="195"/>
      <c r="K304" s="195" t="s">
        <v>1510</v>
      </c>
      <c r="L304" s="195">
        <v>1</v>
      </c>
      <c r="M304" s="195">
        <v>0</v>
      </c>
      <c r="N304" s="195">
        <v>1</v>
      </c>
      <c r="O304" s="195">
        <v>0</v>
      </c>
      <c r="P304" s="144">
        <v>1</v>
      </c>
      <c r="Q304" s="195">
        <v>0</v>
      </c>
      <c r="R304" s="195">
        <v>0</v>
      </c>
      <c r="S304" s="195">
        <v>0</v>
      </c>
      <c r="T304" s="195">
        <v>1</v>
      </c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45"/>
      <c r="AL304" s="145"/>
      <c r="AM304" s="145"/>
      <c r="AN304" s="145"/>
      <c r="AO304" s="145"/>
    </row>
    <row r="305" spans="1:41" s="152" customFormat="1" x14ac:dyDescent="0.25">
      <c r="A305" s="195">
        <v>1.1100000000000001</v>
      </c>
      <c r="B305" s="195" t="s">
        <v>40</v>
      </c>
      <c r="C305" s="193" t="s">
        <v>41</v>
      </c>
      <c r="D305" s="195">
        <v>1991</v>
      </c>
      <c r="E305" s="195" t="s">
        <v>1534</v>
      </c>
      <c r="F305" s="195"/>
      <c r="G305" s="193" t="s">
        <v>1535</v>
      </c>
      <c r="H305" s="195" t="s">
        <v>1509</v>
      </c>
      <c r="I305" s="195" t="s">
        <v>1383</v>
      </c>
      <c r="J305" s="195"/>
      <c r="K305" s="195" t="s">
        <v>1510</v>
      </c>
      <c r="L305" s="195">
        <v>1</v>
      </c>
      <c r="M305" s="195">
        <v>0</v>
      </c>
      <c r="N305" s="195">
        <v>1</v>
      </c>
      <c r="O305" s="195">
        <v>0</v>
      </c>
      <c r="P305" s="144">
        <v>1</v>
      </c>
      <c r="Q305" s="195">
        <v>0</v>
      </c>
      <c r="R305" s="195">
        <v>0</v>
      </c>
      <c r="S305" s="195">
        <v>0</v>
      </c>
      <c r="T305" s="195">
        <v>1</v>
      </c>
      <c r="U305" s="195"/>
      <c r="V305" s="195"/>
      <c r="W305" s="195"/>
      <c r="X305" s="195"/>
      <c r="Y305" s="195"/>
      <c r="Z305" s="195"/>
      <c r="AA305" s="195"/>
      <c r="AB305" s="195"/>
      <c r="AC305" s="195"/>
      <c r="AD305" s="195"/>
      <c r="AE305" s="195"/>
      <c r="AF305" s="195"/>
      <c r="AG305" s="195"/>
      <c r="AH305" s="195"/>
      <c r="AI305" s="195"/>
      <c r="AJ305" s="195"/>
      <c r="AK305" s="145"/>
      <c r="AL305" s="145"/>
      <c r="AM305" s="145"/>
      <c r="AN305" s="145"/>
      <c r="AO305" s="145"/>
    </row>
    <row r="306" spans="1:41" s="152" customFormat="1" x14ac:dyDescent="0.25">
      <c r="A306" s="195">
        <v>3.31</v>
      </c>
      <c r="B306" s="195" t="s">
        <v>1916</v>
      </c>
      <c r="C306" s="193" t="s">
        <v>41</v>
      </c>
      <c r="D306" s="195">
        <v>3090</v>
      </c>
      <c r="E306" s="195" t="s">
        <v>2277</v>
      </c>
      <c r="F306" s="195"/>
      <c r="G306" s="193" t="s">
        <v>2278</v>
      </c>
      <c r="H306" s="195" t="s">
        <v>1728</v>
      </c>
      <c r="I306" s="195" t="s">
        <v>1383</v>
      </c>
      <c r="J306" s="195" t="s">
        <v>1384</v>
      </c>
      <c r="K306" s="195" t="s">
        <v>1385</v>
      </c>
      <c r="L306" s="195">
        <v>4</v>
      </c>
      <c r="M306" s="195">
        <v>0</v>
      </c>
      <c r="N306" s="195">
        <v>4</v>
      </c>
      <c r="O306" s="195">
        <v>4</v>
      </c>
      <c r="P306" s="144">
        <v>4</v>
      </c>
      <c r="Q306" s="195">
        <v>0</v>
      </c>
      <c r="R306" s="195">
        <v>0</v>
      </c>
      <c r="S306" s="195">
        <v>0</v>
      </c>
      <c r="T306" s="195">
        <v>0</v>
      </c>
      <c r="U306" s="195">
        <v>0</v>
      </c>
      <c r="V306" s="195">
        <v>4</v>
      </c>
      <c r="W306" s="195"/>
      <c r="X306" s="195"/>
      <c r="Y306" s="195"/>
      <c r="Z306" s="195"/>
      <c r="AA306" s="195"/>
      <c r="AB306" s="195"/>
      <c r="AC306" s="195"/>
      <c r="AD306" s="195"/>
      <c r="AE306" s="195"/>
      <c r="AF306" s="195"/>
      <c r="AG306" s="195"/>
      <c r="AH306" s="195"/>
      <c r="AI306" s="195"/>
      <c r="AJ306" s="195"/>
      <c r="AK306" s="145"/>
      <c r="AL306" s="145"/>
      <c r="AM306" s="145"/>
      <c r="AN306" s="145"/>
      <c r="AO306" s="145"/>
    </row>
    <row r="307" spans="1:41" s="152" customFormat="1" x14ac:dyDescent="0.25">
      <c r="A307" s="195">
        <v>1.31</v>
      </c>
      <c r="B307" s="195" t="s">
        <v>48</v>
      </c>
      <c r="C307" s="193" t="s">
        <v>41</v>
      </c>
      <c r="D307" s="195">
        <v>3102</v>
      </c>
      <c r="E307" s="195" t="s">
        <v>2695</v>
      </c>
      <c r="F307" s="195"/>
      <c r="G307" s="193" t="s">
        <v>2696</v>
      </c>
      <c r="H307" s="195" t="s">
        <v>1490</v>
      </c>
      <c r="I307" s="195" t="s">
        <v>1383</v>
      </c>
      <c r="J307" s="195"/>
      <c r="K307" s="195" t="s">
        <v>1487</v>
      </c>
      <c r="L307" s="195">
        <v>1</v>
      </c>
      <c r="M307" s="195">
        <v>0</v>
      </c>
      <c r="N307" s="195">
        <v>1</v>
      </c>
      <c r="O307" s="195">
        <v>1</v>
      </c>
      <c r="P307" s="144">
        <v>1</v>
      </c>
      <c r="Q307" s="195">
        <v>0</v>
      </c>
      <c r="R307" s="195">
        <v>0</v>
      </c>
      <c r="S307" s="195">
        <v>0</v>
      </c>
      <c r="T307" s="195">
        <v>0</v>
      </c>
      <c r="U307" s="195">
        <v>0</v>
      </c>
      <c r="V307" s="195">
        <v>1</v>
      </c>
      <c r="W307" s="195"/>
      <c r="X307" s="195"/>
      <c r="Y307" s="195"/>
      <c r="Z307" s="195"/>
      <c r="AA307" s="195"/>
      <c r="AB307" s="195"/>
      <c r="AC307" s="195"/>
      <c r="AD307" s="195"/>
      <c r="AE307" s="195"/>
      <c r="AF307" s="195"/>
      <c r="AG307" s="195"/>
      <c r="AH307" s="195"/>
      <c r="AI307" s="195"/>
      <c r="AJ307" s="195"/>
      <c r="AK307" s="145"/>
      <c r="AL307" s="145"/>
      <c r="AM307" s="145"/>
      <c r="AN307" s="145"/>
      <c r="AO307" s="145"/>
    </row>
    <row r="308" spans="1:41" s="152" customFormat="1" x14ac:dyDescent="0.25">
      <c r="A308" s="195">
        <v>1.31</v>
      </c>
      <c r="B308" s="195" t="s">
        <v>48</v>
      </c>
      <c r="C308" s="193" t="s">
        <v>41</v>
      </c>
      <c r="D308" s="195">
        <v>2059</v>
      </c>
      <c r="E308" s="195" t="s">
        <v>1411</v>
      </c>
      <c r="F308" s="195"/>
      <c r="G308" s="193" t="s">
        <v>1412</v>
      </c>
      <c r="H308" s="195" t="s">
        <v>1397</v>
      </c>
      <c r="I308" s="195" t="s">
        <v>1383</v>
      </c>
      <c r="J308" s="195"/>
      <c r="K308" s="195" t="s">
        <v>1398</v>
      </c>
      <c r="L308" s="195">
        <v>2</v>
      </c>
      <c r="M308" s="195">
        <v>0</v>
      </c>
      <c r="N308" s="195">
        <v>2</v>
      </c>
      <c r="O308" s="195">
        <v>2</v>
      </c>
      <c r="P308" s="144">
        <v>2</v>
      </c>
      <c r="Q308" s="195">
        <v>0</v>
      </c>
      <c r="R308" s="195">
        <v>0</v>
      </c>
      <c r="S308" s="195">
        <v>0</v>
      </c>
      <c r="T308" s="195">
        <v>0</v>
      </c>
      <c r="U308" s="195">
        <v>0</v>
      </c>
      <c r="V308" s="195">
        <v>2</v>
      </c>
      <c r="W308" s="195"/>
      <c r="X308" s="195"/>
      <c r="Y308" s="195"/>
      <c r="Z308" s="195"/>
      <c r="AA308" s="195"/>
      <c r="AB308" s="195"/>
      <c r="AC308" s="195"/>
      <c r="AD308" s="195"/>
      <c r="AE308" s="195"/>
      <c r="AF308" s="195"/>
      <c r="AG308" s="195"/>
      <c r="AH308" s="195"/>
      <c r="AI308" s="195"/>
      <c r="AJ308" s="195"/>
      <c r="AK308" s="145"/>
      <c r="AL308" s="145"/>
      <c r="AM308" s="145"/>
      <c r="AN308" s="145"/>
      <c r="AO308" s="145"/>
    </row>
    <row r="309" spans="1:41" s="152" customFormat="1" x14ac:dyDescent="0.25">
      <c r="A309" s="195">
        <v>1.31</v>
      </c>
      <c r="B309" s="195" t="s">
        <v>48</v>
      </c>
      <c r="C309" s="193" t="s">
        <v>41</v>
      </c>
      <c r="D309" s="195">
        <v>2069</v>
      </c>
      <c r="E309" s="195" t="s">
        <v>1637</v>
      </c>
      <c r="F309" s="195"/>
      <c r="G309" s="193" t="s">
        <v>1638</v>
      </c>
      <c r="H309" s="195" t="s">
        <v>1589</v>
      </c>
      <c r="I309" s="195" t="s">
        <v>1383</v>
      </c>
      <c r="J309" s="195"/>
      <c r="K309" s="195" t="s">
        <v>1590</v>
      </c>
      <c r="L309" s="195">
        <v>1</v>
      </c>
      <c r="M309" s="195">
        <v>0</v>
      </c>
      <c r="N309" s="195">
        <v>1</v>
      </c>
      <c r="O309" s="195">
        <v>1</v>
      </c>
      <c r="P309" s="144">
        <v>1</v>
      </c>
      <c r="Q309" s="195">
        <v>0</v>
      </c>
      <c r="R309" s="195">
        <v>0</v>
      </c>
      <c r="S309" s="195">
        <v>0</v>
      </c>
      <c r="T309" s="195">
        <v>0</v>
      </c>
      <c r="U309" s="195">
        <v>0</v>
      </c>
      <c r="V309" s="195">
        <v>1</v>
      </c>
      <c r="W309" s="195"/>
      <c r="X309" s="195"/>
      <c r="Y309" s="195"/>
      <c r="Z309" s="195"/>
      <c r="AA309" s="195"/>
      <c r="AB309" s="195"/>
      <c r="AC309" s="195"/>
      <c r="AD309" s="195"/>
      <c r="AE309" s="195"/>
      <c r="AF309" s="195"/>
      <c r="AG309" s="195"/>
      <c r="AH309" s="195"/>
      <c r="AI309" s="195"/>
      <c r="AJ309" s="195"/>
      <c r="AK309" s="145"/>
      <c r="AL309" s="145"/>
      <c r="AM309" s="145"/>
      <c r="AN309" s="145"/>
      <c r="AO309" s="145"/>
    </row>
    <row r="310" spans="1:41" s="152" customFormat="1" x14ac:dyDescent="0.25">
      <c r="A310" s="195">
        <v>1.1100000000000001</v>
      </c>
      <c r="B310" s="195" t="s">
        <v>40</v>
      </c>
      <c r="C310" s="193" t="s">
        <v>41</v>
      </c>
      <c r="D310" s="195">
        <v>1783</v>
      </c>
      <c r="E310" s="195" t="s">
        <v>2067</v>
      </c>
      <c r="F310" s="195"/>
      <c r="G310" s="193" t="s">
        <v>2068</v>
      </c>
      <c r="H310" s="195" t="s">
        <v>1724</v>
      </c>
      <c r="I310" s="195" t="s">
        <v>1383</v>
      </c>
      <c r="J310" s="195"/>
      <c r="K310" s="195" t="s">
        <v>1533</v>
      </c>
      <c r="L310" s="195">
        <v>1</v>
      </c>
      <c r="M310" s="195">
        <v>1</v>
      </c>
      <c r="N310" s="195">
        <v>0</v>
      </c>
      <c r="O310" s="195">
        <v>0</v>
      </c>
      <c r="P310" s="144">
        <v>0</v>
      </c>
      <c r="Q310" s="195">
        <v>0</v>
      </c>
      <c r="R310" s="195">
        <v>0</v>
      </c>
      <c r="S310" s="195">
        <v>0</v>
      </c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5"/>
      <c r="AE310" s="195"/>
      <c r="AF310" s="195"/>
      <c r="AG310" s="195"/>
      <c r="AH310" s="195"/>
      <c r="AI310" s="195"/>
      <c r="AJ310" s="195"/>
      <c r="AK310" s="145"/>
      <c r="AL310" s="145"/>
      <c r="AM310" s="145"/>
      <c r="AN310" s="145"/>
      <c r="AO310" s="145"/>
    </row>
    <row r="311" spans="1:41" s="152" customFormat="1" x14ac:dyDescent="0.25">
      <c r="A311" s="195">
        <v>1.1100000000000001</v>
      </c>
      <c r="B311" s="195" t="s">
        <v>40</v>
      </c>
      <c r="C311" s="193" t="s">
        <v>41</v>
      </c>
      <c r="D311" s="195">
        <v>1862</v>
      </c>
      <c r="E311" s="195" t="s">
        <v>1799</v>
      </c>
      <c r="F311" s="195"/>
      <c r="G311" s="193" t="s">
        <v>1800</v>
      </c>
      <c r="H311" s="195" t="s">
        <v>1801</v>
      </c>
      <c r="I311" s="195" t="s">
        <v>1383</v>
      </c>
      <c r="J311" s="195"/>
      <c r="K311" s="195" t="s">
        <v>1487</v>
      </c>
      <c r="L311" s="195">
        <v>3</v>
      </c>
      <c r="M311" s="195">
        <v>0</v>
      </c>
      <c r="N311" s="195">
        <v>3</v>
      </c>
      <c r="O311" s="195">
        <v>0</v>
      </c>
      <c r="P311" s="144">
        <v>3</v>
      </c>
      <c r="Q311" s="195">
        <v>0</v>
      </c>
      <c r="R311" s="195">
        <v>3</v>
      </c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5"/>
      <c r="AE311" s="195"/>
      <c r="AF311" s="195"/>
      <c r="AG311" s="195"/>
      <c r="AH311" s="195"/>
      <c r="AI311" s="195"/>
      <c r="AJ311" s="195"/>
      <c r="AK311" s="145"/>
      <c r="AL311" s="145"/>
      <c r="AM311" s="145"/>
      <c r="AN311" s="145"/>
      <c r="AO311" s="145"/>
    </row>
    <row r="312" spans="1:41" s="152" customFormat="1" x14ac:dyDescent="0.25">
      <c r="A312" s="195">
        <v>3.11</v>
      </c>
      <c r="B312" s="195" t="s">
        <v>1378</v>
      </c>
      <c r="C312" s="193" t="s">
        <v>41</v>
      </c>
      <c r="D312" s="195">
        <v>2094</v>
      </c>
      <c r="E312" s="195" t="s">
        <v>2139</v>
      </c>
      <c r="F312" s="195"/>
      <c r="G312" s="193" t="s">
        <v>2140</v>
      </c>
      <c r="H312" s="195" t="s">
        <v>1724</v>
      </c>
      <c r="I312" s="195" t="s">
        <v>1383</v>
      </c>
      <c r="J312" s="195" t="s">
        <v>1384</v>
      </c>
      <c r="K312" s="195" t="s">
        <v>1533</v>
      </c>
      <c r="L312" s="195">
        <v>1</v>
      </c>
      <c r="M312" s="195">
        <v>0</v>
      </c>
      <c r="N312" s="195">
        <v>1</v>
      </c>
      <c r="O312" s="195">
        <v>0</v>
      </c>
      <c r="P312" s="144">
        <v>1</v>
      </c>
      <c r="Q312" s="195">
        <v>0</v>
      </c>
      <c r="R312" s="195">
        <v>0</v>
      </c>
      <c r="S312" s="195">
        <v>0</v>
      </c>
      <c r="T312" s="195"/>
      <c r="U312" s="195">
        <v>1</v>
      </c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45"/>
      <c r="AL312" s="145"/>
      <c r="AM312" s="145"/>
      <c r="AN312" s="145"/>
      <c r="AO312" s="145"/>
    </row>
    <row r="313" spans="1:41" s="152" customFormat="1" x14ac:dyDescent="0.25">
      <c r="A313" s="195">
        <v>1.1100000000000001</v>
      </c>
      <c r="B313" s="195" t="s">
        <v>40</v>
      </c>
      <c r="C313" s="193" t="s">
        <v>41</v>
      </c>
      <c r="D313" s="195">
        <v>1540</v>
      </c>
      <c r="E313" s="195" t="s">
        <v>2078</v>
      </c>
      <c r="F313" s="195"/>
      <c r="G313" s="193" t="s">
        <v>2079</v>
      </c>
      <c r="H313" s="195" t="s">
        <v>2080</v>
      </c>
      <c r="I313" s="195" t="s">
        <v>1383</v>
      </c>
      <c r="J313" s="195"/>
      <c r="K313" s="195" t="s">
        <v>1645</v>
      </c>
      <c r="L313" s="195">
        <v>4</v>
      </c>
      <c r="M313" s="195">
        <v>0</v>
      </c>
      <c r="N313" s="195">
        <v>4</v>
      </c>
      <c r="O313" s="195">
        <v>0</v>
      </c>
      <c r="P313" s="144">
        <v>1</v>
      </c>
      <c r="Q313" s="195">
        <v>1</v>
      </c>
      <c r="R313" s="195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45"/>
      <c r="AL313" s="145"/>
      <c r="AM313" s="145"/>
      <c r="AN313" s="145"/>
      <c r="AO313" s="145"/>
    </row>
    <row r="314" spans="1:41" s="152" customFormat="1" x14ac:dyDescent="0.25">
      <c r="A314" s="195">
        <v>4.1100000000000003</v>
      </c>
      <c r="B314" s="195" t="s">
        <v>40</v>
      </c>
      <c r="C314" s="193" t="s">
        <v>41</v>
      </c>
      <c r="D314" s="195">
        <v>2034</v>
      </c>
      <c r="E314" s="195" t="s">
        <v>1983</v>
      </c>
      <c r="F314" s="195"/>
      <c r="G314" s="193" t="s">
        <v>1984</v>
      </c>
      <c r="H314" s="195" t="s">
        <v>1956</v>
      </c>
      <c r="I314" s="195" t="s">
        <v>1383</v>
      </c>
      <c r="J314" s="195"/>
      <c r="K314" s="195" t="s">
        <v>1533</v>
      </c>
      <c r="L314" s="195">
        <v>2</v>
      </c>
      <c r="M314" s="195">
        <v>0</v>
      </c>
      <c r="N314" s="195">
        <v>2</v>
      </c>
      <c r="O314" s="195">
        <v>0</v>
      </c>
      <c r="P314" s="144">
        <v>2</v>
      </c>
      <c r="Q314" s="195">
        <v>0</v>
      </c>
      <c r="R314" s="195">
        <v>0</v>
      </c>
      <c r="S314" s="195">
        <v>0</v>
      </c>
      <c r="T314" s="195">
        <v>2</v>
      </c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45"/>
      <c r="AL314" s="145"/>
      <c r="AM314" s="145"/>
      <c r="AN314" s="145"/>
      <c r="AO314" s="145"/>
    </row>
    <row r="315" spans="1:41" s="152" customFormat="1" x14ac:dyDescent="0.25">
      <c r="A315" s="195">
        <v>3.11</v>
      </c>
      <c r="B315" s="195" t="s">
        <v>1378</v>
      </c>
      <c r="C315" s="193" t="s">
        <v>41</v>
      </c>
      <c r="D315" s="195" t="s">
        <v>1923</v>
      </c>
      <c r="E315" s="195" t="s">
        <v>1924</v>
      </c>
      <c r="F315" s="195"/>
      <c r="G315" s="193" t="s">
        <v>1925</v>
      </c>
      <c r="H315" s="195" t="s">
        <v>1493</v>
      </c>
      <c r="I315" s="195" t="s">
        <v>1383</v>
      </c>
      <c r="J315" s="195" t="s">
        <v>1384</v>
      </c>
      <c r="K315" s="195" t="s">
        <v>1487</v>
      </c>
      <c r="L315" s="195">
        <v>1</v>
      </c>
      <c r="M315" s="195">
        <v>1</v>
      </c>
      <c r="N315" s="195">
        <v>0</v>
      </c>
      <c r="O315" s="195">
        <v>0</v>
      </c>
      <c r="P315" s="144">
        <v>0</v>
      </c>
      <c r="Q315" s="195">
        <v>0</v>
      </c>
      <c r="R315" s="195">
        <v>0</v>
      </c>
      <c r="S315" s="195">
        <v>0</v>
      </c>
      <c r="T315" s="195">
        <v>0</v>
      </c>
      <c r="U315" s="195">
        <v>0</v>
      </c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45"/>
      <c r="AL315" s="145"/>
      <c r="AM315" s="145"/>
      <c r="AN315" s="145"/>
      <c r="AO315" s="145"/>
    </row>
    <row r="316" spans="1:41" s="152" customFormat="1" x14ac:dyDescent="0.25">
      <c r="A316" s="195">
        <v>3.11</v>
      </c>
      <c r="B316" s="195" t="s">
        <v>1378</v>
      </c>
      <c r="C316" s="193" t="s">
        <v>41</v>
      </c>
      <c r="D316" s="195" t="s">
        <v>1817</v>
      </c>
      <c r="E316" s="195" t="s">
        <v>1818</v>
      </c>
      <c r="F316" s="195"/>
      <c r="G316" s="193" t="s">
        <v>1819</v>
      </c>
      <c r="H316" s="195" t="s">
        <v>1728</v>
      </c>
      <c r="I316" s="195" t="s">
        <v>1383</v>
      </c>
      <c r="J316" s="195" t="s">
        <v>1384</v>
      </c>
      <c r="K316" s="195" t="s">
        <v>1385</v>
      </c>
      <c r="L316" s="195">
        <v>2</v>
      </c>
      <c r="M316" s="195">
        <v>0</v>
      </c>
      <c r="N316" s="195">
        <v>2</v>
      </c>
      <c r="O316" s="195">
        <v>0</v>
      </c>
      <c r="P316" s="144">
        <v>2</v>
      </c>
      <c r="Q316" s="195">
        <v>0</v>
      </c>
      <c r="R316" s="195">
        <v>2</v>
      </c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45"/>
      <c r="AL316" s="145"/>
      <c r="AM316" s="145"/>
      <c r="AN316" s="145"/>
      <c r="AO316" s="145"/>
    </row>
    <row r="317" spans="1:41" s="152" customFormat="1" x14ac:dyDescent="0.25">
      <c r="A317" s="195">
        <v>3.11</v>
      </c>
      <c r="B317" s="195" t="s">
        <v>1378</v>
      </c>
      <c r="C317" s="193" t="s">
        <v>41</v>
      </c>
      <c r="D317" s="195">
        <v>2055</v>
      </c>
      <c r="E317" s="195" t="s">
        <v>1929</v>
      </c>
      <c r="F317" s="195"/>
      <c r="G317" s="193" t="s">
        <v>1930</v>
      </c>
      <c r="H317" s="195" t="s">
        <v>1684</v>
      </c>
      <c r="I317" s="195" t="s">
        <v>1383</v>
      </c>
      <c r="J317" s="195" t="s">
        <v>1384</v>
      </c>
      <c r="K317" s="195" t="s">
        <v>1645</v>
      </c>
      <c r="L317" s="195">
        <v>2</v>
      </c>
      <c r="M317" s="195">
        <v>0</v>
      </c>
      <c r="N317" s="195">
        <v>2</v>
      </c>
      <c r="O317" s="195">
        <v>0</v>
      </c>
      <c r="P317" s="144">
        <v>2</v>
      </c>
      <c r="Q317" s="195">
        <v>0</v>
      </c>
      <c r="R317" s="195">
        <v>0</v>
      </c>
      <c r="S317" s="195">
        <v>2</v>
      </c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45"/>
      <c r="AL317" s="145"/>
      <c r="AM317" s="145"/>
      <c r="AN317" s="145"/>
      <c r="AO317" s="145"/>
    </row>
    <row r="318" spans="1:41" s="152" customFormat="1" x14ac:dyDescent="0.25">
      <c r="A318" s="195">
        <v>1.22</v>
      </c>
      <c r="B318" s="195" t="s">
        <v>48</v>
      </c>
      <c r="C318" s="193" t="s">
        <v>41</v>
      </c>
      <c r="D318" s="195">
        <v>3017</v>
      </c>
      <c r="E318" s="195" t="s">
        <v>3458</v>
      </c>
      <c r="F318" s="195"/>
      <c r="G318" s="193" t="s">
        <v>1416</v>
      </c>
      <c r="H318" s="195" t="s">
        <v>1397</v>
      </c>
      <c r="I318" s="195" t="s">
        <v>1383</v>
      </c>
      <c r="J318" s="195"/>
      <c r="K318" s="195" t="s">
        <v>1398</v>
      </c>
      <c r="L318" s="195">
        <v>12</v>
      </c>
      <c r="M318" s="195">
        <v>0</v>
      </c>
      <c r="N318" s="195">
        <v>12</v>
      </c>
      <c r="O318" s="195">
        <v>12</v>
      </c>
      <c r="P318" s="144">
        <v>12</v>
      </c>
      <c r="Q318" s="195">
        <v>0</v>
      </c>
      <c r="R318" s="195">
        <v>0</v>
      </c>
      <c r="S318" s="195">
        <v>0</v>
      </c>
      <c r="T318" s="195">
        <v>0</v>
      </c>
      <c r="U318" s="195">
        <v>0</v>
      </c>
      <c r="V318" s="195">
        <v>4</v>
      </c>
      <c r="W318" s="195">
        <v>8</v>
      </c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45"/>
      <c r="AL318" s="145"/>
      <c r="AM318" s="145"/>
      <c r="AN318" s="145"/>
      <c r="AO318" s="145"/>
    </row>
    <row r="319" spans="1:41" s="152" customFormat="1" x14ac:dyDescent="0.25">
      <c r="A319" s="195">
        <v>1.1100000000000001</v>
      </c>
      <c r="B319" s="195" t="s">
        <v>40</v>
      </c>
      <c r="C319" s="193" t="s">
        <v>41</v>
      </c>
      <c r="D319" s="195">
        <v>2083</v>
      </c>
      <c r="E319" s="195" t="s">
        <v>1884</v>
      </c>
      <c r="F319" s="195"/>
      <c r="G319" s="193" t="s">
        <v>1885</v>
      </c>
      <c r="H319" s="195" t="s">
        <v>1883</v>
      </c>
      <c r="I319" s="195" t="s">
        <v>1383</v>
      </c>
      <c r="J319" s="195"/>
      <c r="K319" s="195" t="s">
        <v>1385</v>
      </c>
      <c r="L319" s="195">
        <v>1</v>
      </c>
      <c r="M319" s="195">
        <v>0</v>
      </c>
      <c r="N319" s="195">
        <v>1</v>
      </c>
      <c r="O319" s="195">
        <v>0</v>
      </c>
      <c r="P319" s="144">
        <v>1</v>
      </c>
      <c r="Q319" s="195">
        <v>0</v>
      </c>
      <c r="R319" s="195">
        <v>0</v>
      </c>
      <c r="S319" s="195">
        <v>0</v>
      </c>
      <c r="T319" s="195">
        <v>1</v>
      </c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45"/>
      <c r="AL319" s="145"/>
      <c r="AM319" s="145"/>
      <c r="AN319" s="145"/>
      <c r="AO319" s="145"/>
    </row>
    <row r="320" spans="1:41" s="152" customFormat="1" x14ac:dyDescent="0.25">
      <c r="A320" s="195">
        <v>3.11</v>
      </c>
      <c r="B320" s="195" t="s">
        <v>1378</v>
      </c>
      <c r="C320" s="193" t="s">
        <v>41</v>
      </c>
      <c r="D320" s="195">
        <v>1487</v>
      </c>
      <c r="E320" s="195" t="s">
        <v>1479</v>
      </c>
      <c r="F320" s="195"/>
      <c r="G320" s="193" t="s">
        <v>1480</v>
      </c>
      <c r="H320" s="195" t="s">
        <v>1475</v>
      </c>
      <c r="I320" s="195" t="s">
        <v>1383</v>
      </c>
      <c r="J320" s="195" t="s">
        <v>1384</v>
      </c>
      <c r="K320" s="195" t="s">
        <v>1385</v>
      </c>
      <c r="L320" s="195">
        <v>1</v>
      </c>
      <c r="M320" s="195">
        <v>0</v>
      </c>
      <c r="N320" s="195">
        <v>1</v>
      </c>
      <c r="O320" s="195">
        <v>0</v>
      </c>
      <c r="P320" s="144">
        <v>1</v>
      </c>
      <c r="Q320" s="195">
        <v>1</v>
      </c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45"/>
      <c r="AL320" s="145"/>
      <c r="AM320" s="145"/>
      <c r="AN320" s="145"/>
      <c r="AO320" s="145"/>
    </row>
    <row r="321" spans="1:41" s="152" customFormat="1" x14ac:dyDescent="0.25">
      <c r="A321" s="195">
        <v>1.1100000000000001</v>
      </c>
      <c r="B321" s="195" t="s">
        <v>40</v>
      </c>
      <c r="C321" s="193" t="s">
        <v>41</v>
      </c>
      <c r="D321" s="195">
        <v>1771</v>
      </c>
      <c r="E321" s="195" t="s">
        <v>1591</v>
      </c>
      <c r="F321" s="195"/>
      <c r="G321" s="193" t="s">
        <v>1592</v>
      </c>
      <c r="H321" s="195" t="s">
        <v>1589</v>
      </c>
      <c r="I321" s="195" t="s">
        <v>1383</v>
      </c>
      <c r="J321" s="195"/>
      <c r="K321" s="195" t="s">
        <v>1590</v>
      </c>
      <c r="L321" s="195">
        <v>1</v>
      </c>
      <c r="M321" s="195">
        <v>0</v>
      </c>
      <c r="N321" s="195">
        <v>1</v>
      </c>
      <c r="O321" s="195">
        <v>0</v>
      </c>
      <c r="P321" s="144">
        <v>1</v>
      </c>
      <c r="Q321" s="195">
        <v>1</v>
      </c>
      <c r="R321" s="195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5"/>
      <c r="AI321" s="195"/>
      <c r="AJ321" s="195"/>
      <c r="AK321" s="145"/>
      <c r="AL321" s="145"/>
      <c r="AM321" s="145"/>
      <c r="AN321" s="145"/>
      <c r="AO321" s="145"/>
    </row>
    <row r="322" spans="1:41" s="152" customFormat="1" x14ac:dyDescent="0.25">
      <c r="A322" s="195">
        <v>4.3099999999999996</v>
      </c>
      <c r="B322" s="195" t="s">
        <v>48</v>
      </c>
      <c r="C322" s="193" t="s">
        <v>41</v>
      </c>
      <c r="D322" s="195">
        <v>3105</v>
      </c>
      <c r="E322" s="195" t="s">
        <v>2709</v>
      </c>
      <c r="F322" s="195"/>
      <c r="G322" s="193" t="s">
        <v>2710</v>
      </c>
      <c r="H322" s="195" t="s">
        <v>1956</v>
      </c>
      <c r="I322" s="195" t="s">
        <v>1383</v>
      </c>
      <c r="J322" s="195"/>
      <c r="K322" s="195" t="s">
        <v>1533</v>
      </c>
      <c r="L322" s="195">
        <v>1</v>
      </c>
      <c r="M322" s="195">
        <v>0</v>
      </c>
      <c r="N322" s="195">
        <v>1</v>
      </c>
      <c r="O322" s="195">
        <v>1</v>
      </c>
      <c r="P322" s="144">
        <v>1</v>
      </c>
      <c r="Q322" s="195">
        <v>0</v>
      </c>
      <c r="R322" s="195">
        <v>0</v>
      </c>
      <c r="S322" s="195">
        <v>0</v>
      </c>
      <c r="T322" s="195">
        <v>0</v>
      </c>
      <c r="U322" s="195">
        <v>0</v>
      </c>
      <c r="V322" s="195">
        <v>0</v>
      </c>
      <c r="W322" s="195">
        <v>1</v>
      </c>
      <c r="X322" s="195"/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45"/>
      <c r="AL322" s="145"/>
      <c r="AM322" s="145"/>
      <c r="AN322" s="145"/>
      <c r="AO322" s="145"/>
    </row>
    <row r="323" spans="1:41" s="152" customFormat="1" x14ac:dyDescent="0.25">
      <c r="A323" s="195">
        <v>3.21</v>
      </c>
      <c r="B323" s="195" t="s">
        <v>1916</v>
      </c>
      <c r="C323" s="193" t="s">
        <v>41</v>
      </c>
      <c r="D323" s="195">
        <v>3071</v>
      </c>
      <c r="E323" s="195" t="s">
        <v>2255</v>
      </c>
      <c r="F323" s="195"/>
      <c r="G323" s="193" t="s">
        <v>2256</v>
      </c>
      <c r="H323" s="195" t="s">
        <v>1684</v>
      </c>
      <c r="I323" s="195" t="s">
        <v>1383</v>
      </c>
      <c r="J323" s="195" t="s">
        <v>1384</v>
      </c>
      <c r="K323" s="195" t="s">
        <v>1645</v>
      </c>
      <c r="L323" s="195">
        <v>2</v>
      </c>
      <c r="M323" s="195">
        <v>0</v>
      </c>
      <c r="N323" s="195">
        <v>2</v>
      </c>
      <c r="O323" s="195">
        <v>2</v>
      </c>
      <c r="P323" s="144">
        <v>2</v>
      </c>
      <c r="Q323" s="195">
        <v>0</v>
      </c>
      <c r="R323" s="195">
        <v>0</v>
      </c>
      <c r="S323" s="195">
        <v>0</v>
      </c>
      <c r="T323" s="195">
        <v>0</v>
      </c>
      <c r="U323" s="195">
        <v>1</v>
      </c>
      <c r="V323" s="195">
        <v>1</v>
      </c>
      <c r="W323" s="195"/>
      <c r="X323" s="195"/>
      <c r="Y323" s="195"/>
      <c r="Z323" s="195"/>
      <c r="AA323" s="195"/>
      <c r="AB323" s="195"/>
      <c r="AC323" s="195"/>
      <c r="AD323" s="195"/>
      <c r="AE323" s="195"/>
      <c r="AF323" s="195"/>
      <c r="AG323" s="195"/>
      <c r="AH323" s="195"/>
      <c r="AI323" s="195"/>
      <c r="AJ323" s="195"/>
      <c r="AK323" s="145"/>
      <c r="AL323" s="145"/>
      <c r="AM323" s="145"/>
      <c r="AN323" s="145"/>
      <c r="AO323" s="145"/>
    </row>
    <row r="324" spans="1:41" s="152" customFormat="1" x14ac:dyDescent="0.25">
      <c r="A324" s="195">
        <v>4.1100000000000003</v>
      </c>
      <c r="B324" s="195" t="s">
        <v>40</v>
      </c>
      <c r="C324" s="193" t="s">
        <v>41</v>
      </c>
      <c r="D324" s="195">
        <v>1596</v>
      </c>
      <c r="E324" s="195" t="s">
        <v>1957</v>
      </c>
      <c r="F324" s="195"/>
      <c r="G324" s="193" t="s">
        <v>1958</v>
      </c>
      <c r="H324" s="195" t="s">
        <v>1956</v>
      </c>
      <c r="I324" s="195" t="s">
        <v>1383</v>
      </c>
      <c r="J324" s="195"/>
      <c r="K324" s="195" t="s">
        <v>1533</v>
      </c>
      <c r="L324" s="195">
        <v>1</v>
      </c>
      <c r="M324" s="195">
        <v>0</v>
      </c>
      <c r="N324" s="195">
        <v>1</v>
      </c>
      <c r="O324" s="195">
        <v>0</v>
      </c>
      <c r="P324" s="144">
        <v>1</v>
      </c>
      <c r="Q324" s="195">
        <v>0</v>
      </c>
      <c r="R324" s="195">
        <v>0</v>
      </c>
      <c r="S324" s="195">
        <v>1</v>
      </c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5"/>
      <c r="AE324" s="195"/>
      <c r="AF324" s="195"/>
      <c r="AG324" s="195"/>
      <c r="AH324" s="195"/>
      <c r="AI324" s="195"/>
      <c r="AJ324" s="195"/>
      <c r="AK324" s="145"/>
      <c r="AL324" s="145"/>
      <c r="AM324" s="145"/>
      <c r="AN324" s="145"/>
      <c r="AO324" s="145"/>
    </row>
    <row r="325" spans="1:41" s="152" customFormat="1" x14ac:dyDescent="0.25">
      <c r="A325" s="195">
        <v>1.1100000000000001</v>
      </c>
      <c r="B325" s="195" t="s">
        <v>40</v>
      </c>
      <c r="C325" s="193" t="s">
        <v>41</v>
      </c>
      <c r="D325" s="195">
        <v>1476</v>
      </c>
      <c r="E325" s="195" t="s">
        <v>1395</v>
      </c>
      <c r="F325" s="195"/>
      <c r="G325" s="193" t="s">
        <v>1396</v>
      </c>
      <c r="H325" s="195" t="s">
        <v>1397</v>
      </c>
      <c r="I325" s="195" t="s">
        <v>1383</v>
      </c>
      <c r="J325" s="195"/>
      <c r="K325" s="195" t="s">
        <v>1398</v>
      </c>
      <c r="L325" s="195">
        <v>1</v>
      </c>
      <c r="M325" s="195">
        <v>0</v>
      </c>
      <c r="N325" s="195">
        <v>1</v>
      </c>
      <c r="O325" s="195">
        <v>0</v>
      </c>
      <c r="P325" s="144">
        <v>1</v>
      </c>
      <c r="Q325" s="195">
        <v>0</v>
      </c>
      <c r="R325" s="195">
        <v>0</v>
      </c>
      <c r="S325" s="195">
        <v>1</v>
      </c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45"/>
      <c r="AL325" s="145"/>
      <c r="AM325" s="145"/>
      <c r="AN325" s="145"/>
      <c r="AO325" s="145"/>
    </row>
    <row r="326" spans="1:41" s="152" customFormat="1" x14ac:dyDescent="0.25">
      <c r="A326" s="195">
        <v>1.1100000000000001</v>
      </c>
      <c r="B326" s="195" t="s">
        <v>40</v>
      </c>
      <c r="C326" s="193" t="s">
        <v>41</v>
      </c>
      <c r="D326" s="195">
        <v>2067</v>
      </c>
      <c r="E326" s="195" t="s">
        <v>1579</v>
      </c>
      <c r="F326" s="195"/>
      <c r="G326" s="193" t="s">
        <v>1580</v>
      </c>
      <c r="H326" s="195" t="s">
        <v>1578</v>
      </c>
      <c r="I326" s="195" t="s">
        <v>1383</v>
      </c>
      <c r="J326" s="195"/>
      <c r="K326" s="195" t="s">
        <v>1398</v>
      </c>
      <c r="L326" s="195">
        <v>1</v>
      </c>
      <c r="M326" s="195">
        <v>0</v>
      </c>
      <c r="N326" s="195">
        <v>1</v>
      </c>
      <c r="O326" s="195">
        <v>0</v>
      </c>
      <c r="P326" s="144">
        <v>1</v>
      </c>
      <c r="Q326" s="195">
        <v>0</v>
      </c>
      <c r="R326" s="195">
        <v>0</v>
      </c>
      <c r="S326" s="195">
        <v>0</v>
      </c>
      <c r="T326" s="195">
        <v>0</v>
      </c>
      <c r="U326" s="195">
        <v>1</v>
      </c>
      <c r="V326" s="195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/>
      <c r="AG326" s="195"/>
      <c r="AH326" s="195"/>
      <c r="AI326" s="195"/>
      <c r="AJ326" s="195"/>
      <c r="AK326" s="145"/>
      <c r="AL326" s="145"/>
      <c r="AM326" s="145"/>
      <c r="AN326" s="145"/>
      <c r="AO326" s="145"/>
    </row>
    <row r="327" spans="1:41" s="152" customFormat="1" x14ac:dyDescent="0.25">
      <c r="A327" s="195">
        <v>1.31</v>
      </c>
      <c r="B327" s="195" t="s">
        <v>48</v>
      </c>
      <c r="C327" s="193" t="s">
        <v>41</v>
      </c>
      <c r="D327" s="195" t="s">
        <v>1581</v>
      </c>
      <c r="E327" s="195" t="s">
        <v>1582</v>
      </c>
      <c r="F327" s="195"/>
      <c r="G327" s="193" t="s">
        <v>1583</v>
      </c>
      <c r="H327" s="195" t="s">
        <v>1578</v>
      </c>
      <c r="I327" s="195" t="s">
        <v>1383</v>
      </c>
      <c r="J327" s="195"/>
      <c r="K327" s="195" t="s">
        <v>1398</v>
      </c>
      <c r="L327" s="195">
        <v>1</v>
      </c>
      <c r="M327" s="195">
        <v>1</v>
      </c>
      <c r="N327" s="195">
        <v>0</v>
      </c>
      <c r="O327" s="195">
        <v>0</v>
      </c>
      <c r="P327" s="144">
        <v>0</v>
      </c>
      <c r="Q327" s="195">
        <v>0</v>
      </c>
      <c r="R327" s="195">
        <v>0</v>
      </c>
      <c r="S327" s="195">
        <v>0</v>
      </c>
      <c r="T327" s="195">
        <v>0</v>
      </c>
      <c r="U327" s="195">
        <v>0</v>
      </c>
      <c r="V327" s="195">
        <v>0</v>
      </c>
      <c r="W327" s="195"/>
      <c r="X327" s="195"/>
      <c r="Y327" s="195"/>
      <c r="Z327" s="195"/>
      <c r="AA327" s="195"/>
      <c r="AB327" s="195"/>
      <c r="AC327" s="195"/>
      <c r="AD327" s="195"/>
      <c r="AE327" s="195"/>
      <c r="AF327" s="195"/>
      <c r="AG327" s="195"/>
      <c r="AH327" s="195"/>
      <c r="AI327" s="195"/>
      <c r="AJ327" s="195"/>
      <c r="AK327" s="145"/>
      <c r="AL327" s="145"/>
      <c r="AM327" s="145"/>
      <c r="AN327" s="145"/>
      <c r="AO327" s="145"/>
    </row>
    <row r="328" spans="1:41" s="152" customFormat="1" x14ac:dyDescent="0.25">
      <c r="A328" s="195">
        <v>3.31</v>
      </c>
      <c r="B328" s="195" t="s">
        <v>1916</v>
      </c>
      <c r="C328" s="193" t="s">
        <v>41</v>
      </c>
      <c r="D328" s="195">
        <v>3055</v>
      </c>
      <c r="E328" s="195" t="s">
        <v>2240</v>
      </c>
      <c r="F328" s="195"/>
      <c r="G328" s="193" t="s">
        <v>2241</v>
      </c>
      <c r="H328" s="195" t="s">
        <v>1493</v>
      </c>
      <c r="I328" s="195" t="s">
        <v>1383</v>
      </c>
      <c r="J328" s="195" t="s">
        <v>1384</v>
      </c>
      <c r="K328" s="195" t="s">
        <v>1487</v>
      </c>
      <c r="L328" s="195">
        <v>1</v>
      </c>
      <c r="M328" s="195">
        <v>0</v>
      </c>
      <c r="N328" s="195">
        <v>1</v>
      </c>
      <c r="O328" s="195">
        <v>1</v>
      </c>
      <c r="P328" s="144">
        <v>1</v>
      </c>
      <c r="Q328" s="195">
        <v>0</v>
      </c>
      <c r="R328" s="195">
        <v>0</v>
      </c>
      <c r="S328" s="195">
        <v>0</v>
      </c>
      <c r="T328" s="195">
        <v>0</v>
      </c>
      <c r="U328" s="195">
        <v>0</v>
      </c>
      <c r="V328" s="195">
        <v>1</v>
      </c>
      <c r="W328" s="195"/>
      <c r="X328" s="195"/>
      <c r="Y328" s="195"/>
      <c r="Z328" s="195"/>
      <c r="AA328" s="195"/>
      <c r="AB328" s="195"/>
      <c r="AC328" s="195"/>
      <c r="AD328" s="195"/>
      <c r="AE328" s="195"/>
      <c r="AF328" s="195"/>
      <c r="AG328" s="195"/>
      <c r="AH328" s="195"/>
      <c r="AI328" s="195"/>
      <c r="AJ328" s="195"/>
      <c r="AK328" s="145"/>
      <c r="AL328" s="145"/>
      <c r="AM328" s="145"/>
      <c r="AN328" s="145"/>
      <c r="AO328" s="145"/>
    </row>
    <row r="329" spans="1:41" s="152" customFormat="1" x14ac:dyDescent="0.25">
      <c r="A329" s="195">
        <v>1.1100000000000001</v>
      </c>
      <c r="B329" s="195" t="s">
        <v>40</v>
      </c>
      <c r="C329" s="193" t="s">
        <v>41</v>
      </c>
      <c r="D329" s="195">
        <v>2007</v>
      </c>
      <c r="E329" s="195" t="s">
        <v>1708</v>
      </c>
      <c r="F329" s="195"/>
      <c r="G329" s="193" t="s">
        <v>1709</v>
      </c>
      <c r="H329" s="195" t="s">
        <v>1710</v>
      </c>
      <c r="I329" s="195" t="s">
        <v>1383</v>
      </c>
      <c r="J329" s="195"/>
      <c r="K329" s="195" t="s">
        <v>1385</v>
      </c>
      <c r="L329" s="195">
        <v>1</v>
      </c>
      <c r="M329" s="195">
        <v>0</v>
      </c>
      <c r="N329" s="195">
        <v>1</v>
      </c>
      <c r="O329" s="195">
        <v>0</v>
      </c>
      <c r="P329" s="144">
        <v>1</v>
      </c>
      <c r="Q329" s="195">
        <v>0</v>
      </c>
      <c r="R329" s="195">
        <v>0</v>
      </c>
      <c r="S329" s="195">
        <v>0</v>
      </c>
      <c r="T329" s="195">
        <v>0</v>
      </c>
      <c r="U329" s="195">
        <v>1</v>
      </c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45"/>
      <c r="AL329" s="145"/>
      <c r="AM329" s="145"/>
      <c r="AN329" s="145"/>
      <c r="AO329" s="145"/>
    </row>
    <row r="330" spans="1:41" s="152" customFormat="1" x14ac:dyDescent="0.25">
      <c r="A330" s="195">
        <v>4.1100000000000003</v>
      </c>
      <c r="B330" s="195" t="s">
        <v>40</v>
      </c>
      <c r="C330" s="193" t="s">
        <v>41</v>
      </c>
      <c r="D330" s="195" t="s">
        <v>2014</v>
      </c>
      <c r="E330" s="195" t="s">
        <v>501</v>
      </c>
      <c r="F330" s="195"/>
      <c r="G330" s="193" t="s">
        <v>2015</v>
      </c>
      <c r="H330" s="195" t="s">
        <v>1956</v>
      </c>
      <c r="I330" s="195" t="s">
        <v>1383</v>
      </c>
      <c r="J330" s="195"/>
      <c r="K330" s="195" t="s">
        <v>1533</v>
      </c>
      <c r="L330" s="195">
        <v>0</v>
      </c>
      <c r="M330" s="195">
        <v>1</v>
      </c>
      <c r="N330" s="195">
        <v>-1</v>
      </c>
      <c r="O330" s="195">
        <v>0</v>
      </c>
      <c r="P330" s="144">
        <v>-1</v>
      </c>
      <c r="Q330" s="195">
        <v>0</v>
      </c>
      <c r="R330" s="195">
        <v>-1</v>
      </c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  <c r="AK330" s="145"/>
      <c r="AL330" s="145"/>
      <c r="AM330" s="145"/>
      <c r="AN330" s="145"/>
      <c r="AO330" s="145"/>
    </row>
    <row r="331" spans="1:41" s="152" customFormat="1" x14ac:dyDescent="0.25">
      <c r="A331" s="195">
        <v>1.31</v>
      </c>
      <c r="B331" s="195" t="s">
        <v>48</v>
      </c>
      <c r="C331" s="193" t="s">
        <v>41</v>
      </c>
      <c r="D331" s="195">
        <v>1855</v>
      </c>
      <c r="E331" s="195" t="s">
        <v>2204</v>
      </c>
      <c r="F331" s="195"/>
      <c r="G331" s="193" t="s">
        <v>1634</v>
      </c>
      <c r="H331" s="195" t="s">
        <v>1589</v>
      </c>
      <c r="I331" s="195" t="s">
        <v>1383</v>
      </c>
      <c r="J331" s="195"/>
      <c r="K331" s="195" t="s">
        <v>1590</v>
      </c>
      <c r="L331" s="195">
        <v>2</v>
      </c>
      <c r="M331" s="195">
        <v>1</v>
      </c>
      <c r="N331" s="195">
        <v>1</v>
      </c>
      <c r="O331" s="195">
        <v>1</v>
      </c>
      <c r="P331" s="144">
        <v>1</v>
      </c>
      <c r="Q331" s="195">
        <v>0</v>
      </c>
      <c r="R331" s="195">
        <v>0</v>
      </c>
      <c r="S331" s="195">
        <v>0</v>
      </c>
      <c r="T331" s="195">
        <v>0</v>
      </c>
      <c r="U331" s="195">
        <v>0</v>
      </c>
      <c r="V331" s="195">
        <v>1</v>
      </c>
      <c r="W331" s="195"/>
      <c r="X331" s="195"/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  <c r="AK331" s="145"/>
      <c r="AL331" s="145"/>
      <c r="AM331" s="145"/>
      <c r="AN331" s="145"/>
      <c r="AO331" s="145"/>
    </row>
    <row r="332" spans="1:41" s="152" customFormat="1" x14ac:dyDescent="0.25">
      <c r="A332" s="195">
        <v>3.11</v>
      </c>
      <c r="B332" s="195" t="s">
        <v>1378</v>
      </c>
      <c r="C332" s="193" t="s">
        <v>41</v>
      </c>
      <c r="D332" s="195">
        <v>1738</v>
      </c>
      <c r="E332" s="195" t="s">
        <v>1927</v>
      </c>
      <c r="F332" s="195"/>
      <c r="G332" s="193" t="s">
        <v>1928</v>
      </c>
      <c r="H332" s="195" t="s">
        <v>1873</v>
      </c>
      <c r="I332" s="195" t="s">
        <v>1383</v>
      </c>
      <c r="J332" s="195" t="s">
        <v>1384</v>
      </c>
      <c r="K332" s="195" t="s">
        <v>1431</v>
      </c>
      <c r="L332" s="195">
        <v>1</v>
      </c>
      <c r="M332" s="195">
        <v>0</v>
      </c>
      <c r="N332" s="195">
        <v>1</v>
      </c>
      <c r="O332" s="195">
        <v>1</v>
      </c>
      <c r="P332" s="144">
        <v>1</v>
      </c>
      <c r="Q332" s="195">
        <v>0</v>
      </c>
      <c r="R332" s="195">
        <v>0</v>
      </c>
      <c r="S332" s="195">
        <v>0</v>
      </c>
      <c r="T332" s="195">
        <v>0</v>
      </c>
      <c r="U332" s="195">
        <v>0</v>
      </c>
      <c r="V332" s="195">
        <v>1</v>
      </c>
      <c r="W332" s="195"/>
      <c r="X332" s="195"/>
      <c r="Y332" s="195"/>
      <c r="Z332" s="195"/>
      <c r="AA332" s="195"/>
      <c r="AB332" s="195"/>
      <c r="AC332" s="195"/>
      <c r="AD332" s="195"/>
      <c r="AE332" s="195"/>
      <c r="AF332" s="195"/>
      <c r="AG332" s="195"/>
      <c r="AH332" s="195"/>
      <c r="AI332" s="195"/>
      <c r="AJ332" s="195"/>
      <c r="AK332" s="145"/>
      <c r="AL332" s="145"/>
      <c r="AM332" s="145"/>
      <c r="AN332" s="145"/>
      <c r="AO332" s="145"/>
    </row>
    <row r="333" spans="1:41" s="152" customFormat="1" x14ac:dyDescent="0.25">
      <c r="A333" s="195">
        <v>3.22</v>
      </c>
      <c r="B333" s="195" t="s">
        <v>1916</v>
      </c>
      <c r="C333" s="193" t="s">
        <v>41</v>
      </c>
      <c r="D333" s="195">
        <v>3004</v>
      </c>
      <c r="E333" s="195" t="s">
        <v>2103</v>
      </c>
      <c r="F333" s="195" t="s">
        <v>42</v>
      </c>
      <c r="G333" s="193" t="s">
        <v>2104</v>
      </c>
      <c r="H333" s="195" t="s">
        <v>1475</v>
      </c>
      <c r="I333" s="195" t="s">
        <v>1383</v>
      </c>
      <c r="J333" s="195" t="s">
        <v>1384</v>
      </c>
      <c r="K333" s="195" t="s">
        <v>1385</v>
      </c>
      <c r="L333" s="195">
        <v>17</v>
      </c>
      <c r="M333" s="195">
        <v>0</v>
      </c>
      <c r="N333" s="195">
        <v>17</v>
      </c>
      <c r="O333" s="195">
        <v>8</v>
      </c>
      <c r="P333" s="144">
        <v>17</v>
      </c>
      <c r="Q333" s="195">
        <v>0</v>
      </c>
      <c r="R333" s="195">
        <v>0</v>
      </c>
      <c r="S333" s="195">
        <v>0</v>
      </c>
      <c r="T333" s="195">
        <v>0</v>
      </c>
      <c r="U333" s="195">
        <v>9</v>
      </c>
      <c r="V333" s="195">
        <v>8</v>
      </c>
      <c r="W333" s="195"/>
      <c r="X333" s="195"/>
      <c r="Y333" s="195"/>
      <c r="Z333" s="195"/>
      <c r="AA333" s="195"/>
      <c r="AB333" s="195"/>
      <c r="AC333" s="195"/>
      <c r="AD333" s="195"/>
      <c r="AE333" s="195"/>
      <c r="AF333" s="195"/>
      <c r="AG333" s="195"/>
      <c r="AH333" s="195"/>
      <c r="AI333" s="195"/>
      <c r="AJ333" s="195"/>
      <c r="AK333" s="145"/>
      <c r="AL333" s="145"/>
      <c r="AM333" s="145"/>
      <c r="AN333" s="145"/>
      <c r="AO333" s="145"/>
    </row>
    <row r="334" spans="1:41" s="152" customFormat="1" x14ac:dyDescent="0.25">
      <c r="A334" s="195">
        <v>4.3099999999999996</v>
      </c>
      <c r="B334" s="195" t="s">
        <v>48</v>
      </c>
      <c r="C334" s="193" t="s">
        <v>41</v>
      </c>
      <c r="D334" s="195">
        <v>3104</v>
      </c>
      <c r="E334" s="195" t="s">
        <v>2707</v>
      </c>
      <c r="F334" s="195"/>
      <c r="G334" s="193" t="s">
        <v>2708</v>
      </c>
      <c r="H334" s="195" t="s">
        <v>1956</v>
      </c>
      <c r="I334" s="195" t="s">
        <v>1383</v>
      </c>
      <c r="J334" s="195"/>
      <c r="K334" s="195" t="s">
        <v>1533</v>
      </c>
      <c r="L334" s="195">
        <v>4</v>
      </c>
      <c r="M334" s="195">
        <v>0</v>
      </c>
      <c r="N334" s="195">
        <v>4</v>
      </c>
      <c r="O334" s="195">
        <v>4</v>
      </c>
      <c r="P334" s="144">
        <v>4</v>
      </c>
      <c r="Q334" s="195">
        <v>0</v>
      </c>
      <c r="R334" s="195">
        <v>0</v>
      </c>
      <c r="S334" s="195">
        <v>0</v>
      </c>
      <c r="T334" s="195">
        <v>0</v>
      </c>
      <c r="U334" s="195">
        <v>0</v>
      </c>
      <c r="V334" s="195">
        <v>0</v>
      </c>
      <c r="W334" s="195">
        <v>4</v>
      </c>
      <c r="X334" s="195"/>
      <c r="Y334" s="195"/>
      <c r="Z334" s="195"/>
      <c r="AA334" s="195"/>
      <c r="AB334" s="195"/>
      <c r="AC334" s="195"/>
      <c r="AD334" s="195"/>
      <c r="AE334" s="195"/>
      <c r="AF334" s="195"/>
      <c r="AG334" s="195"/>
      <c r="AH334" s="195"/>
      <c r="AI334" s="195"/>
      <c r="AJ334" s="195"/>
      <c r="AK334" s="145"/>
      <c r="AL334" s="145"/>
      <c r="AM334" s="145"/>
      <c r="AN334" s="145"/>
      <c r="AO334" s="145"/>
    </row>
    <row r="335" spans="1:41" s="152" customFormat="1" x14ac:dyDescent="0.25">
      <c r="A335" s="195">
        <v>1.31</v>
      </c>
      <c r="B335" s="195" t="s">
        <v>48</v>
      </c>
      <c r="C335" s="193" t="s">
        <v>41</v>
      </c>
      <c r="D335" s="195">
        <v>1895</v>
      </c>
      <c r="E335" s="195" t="s">
        <v>1504</v>
      </c>
      <c r="F335" s="195"/>
      <c r="G335" s="193" t="s">
        <v>1505</v>
      </c>
      <c r="H335" s="195" t="s">
        <v>1506</v>
      </c>
      <c r="I335" s="195" t="s">
        <v>1383</v>
      </c>
      <c r="J335" s="195"/>
      <c r="K335" s="195" t="s">
        <v>1431</v>
      </c>
      <c r="L335" s="195">
        <v>1</v>
      </c>
      <c r="M335" s="195">
        <v>0</v>
      </c>
      <c r="N335" s="195">
        <v>1</v>
      </c>
      <c r="O335" s="195">
        <v>1</v>
      </c>
      <c r="P335" s="144">
        <v>1</v>
      </c>
      <c r="Q335" s="195">
        <v>0</v>
      </c>
      <c r="R335" s="195">
        <v>0</v>
      </c>
      <c r="S335" s="195">
        <v>0</v>
      </c>
      <c r="T335" s="195">
        <v>0</v>
      </c>
      <c r="U335" s="195">
        <v>0</v>
      </c>
      <c r="V335" s="195">
        <v>1</v>
      </c>
      <c r="W335" s="195"/>
      <c r="X335" s="195"/>
      <c r="Y335" s="195"/>
      <c r="Z335" s="195"/>
      <c r="AA335" s="195"/>
      <c r="AB335" s="195"/>
      <c r="AC335" s="195"/>
      <c r="AD335" s="195"/>
      <c r="AE335" s="195"/>
      <c r="AF335" s="195"/>
      <c r="AG335" s="195"/>
      <c r="AH335" s="195"/>
      <c r="AI335" s="195"/>
      <c r="AJ335" s="195"/>
      <c r="AK335" s="145"/>
      <c r="AL335" s="145"/>
      <c r="AM335" s="145"/>
      <c r="AN335" s="145"/>
      <c r="AO335" s="145"/>
    </row>
    <row r="336" spans="1:41" s="152" customFormat="1" x14ac:dyDescent="0.25">
      <c r="A336" s="195">
        <v>1.31</v>
      </c>
      <c r="B336" s="195" t="s">
        <v>48</v>
      </c>
      <c r="C336" s="193" t="s">
        <v>41</v>
      </c>
      <c r="D336" s="195">
        <v>2026</v>
      </c>
      <c r="E336" s="195" t="s">
        <v>1896</v>
      </c>
      <c r="F336" s="195"/>
      <c r="G336" s="193" t="s">
        <v>1897</v>
      </c>
      <c r="H336" s="195" t="s">
        <v>1883</v>
      </c>
      <c r="I336" s="195" t="s">
        <v>1383</v>
      </c>
      <c r="J336" s="195"/>
      <c r="K336" s="195" t="s">
        <v>1385</v>
      </c>
      <c r="L336" s="195">
        <v>1</v>
      </c>
      <c r="M336" s="195">
        <v>0</v>
      </c>
      <c r="N336" s="195">
        <v>1</v>
      </c>
      <c r="O336" s="195">
        <v>1</v>
      </c>
      <c r="P336" s="144">
        <v>1</v>
      </c>
      <c r="Q336" s="195">
        <v>0</v>
      </c>
      <c r="R336" s="195">
        <v>0</v>
      </c>
      <c r="S336" s="195">
        <v>0</v>
      </c>
      <c r="T336" s="195">
        <v>0</v>
      </c>
      <c r="U336" s="195">
        <v>0</v>
      </c>
      <c r="V336" s="195">
        <v>1</v>
      </c>
      <c r="W336" s="195"/>
      <c r="X336" s="195"/>
      <c r="Y336" s="195"/>
      <c r="Z336" s="195"/>
      <c r="AA336" s="195"/>
      <c r="AB336" s="195"/>
      <c r="AC336" s="195"/>
      <c r="AD336" s="195"/>
      <c r="AE336" s="195"/>
      <c r="AF336" s="195"/>
      <c r="AG336" s="195"/>
      <c r="AH336" s="195"/>
      <c r="AI336" s="195"/>
      <c r="AJ336" s="195"/>
      <c r="AK336" s="145"/>
      <c r="AL336" s="145"/>
      <c r="AM336" s="145"/>
      <c r="AN336" s="145"/>
      <c r="AO336" s="145"/>
    </row>
    <row r="337" spans="1:41" s="152" customFormat="1" x14ac:dyDescent="0.25">
      <c r="A337" s="195">
        <v>1.1100000000000001</v>
      </c>
      <c r="B337" s="195" t="s">
        <v>40</v>
      </c>
      <c r="C337" s="193" t="s">
        <v>41</v>
      </c>
      <c r="D337" s="195" t="s">
        <v>1889</v>
      </c>
      <c r="E337" s="195" t="s">
        <v>1890</v>
      </c>
      <c r="F337" s="195"/>
      <c r="G337" s="193" t="s">
        <v>1891</v>
      </c>
      <c r="H337" s="195" t="s">
        <v>1883</v>
      </c>
      <c r="I337" s="195" t="s">
        <v>1383</v>
      </c>
      <c r="J337" s="195"/>
      <c r="K337" s="195" t="s">
        <v>1385</v>
      </c>
      <c r="L337" s="195">
        <v>1</v>
      </c>
      <c r="M337" s="195">
        <v>1</v>
      </c>
      <c r="N337" s="195">
        <v>0</v>
      </c>
      <c r="O337" s="195">
        <v>0</v>
      </c>
      <c r="P337" s="144">
        <v>0</v>
      </c>
      <c r="Q337" s="195">
        <v>0</v>
      </c>
      <c r="R337" s="195">
        <v>0</v>
      </c>
      <c r="S337" s="195">
        <v>0</v>
      </c>
      <c r="T337" s="195">
        <v>0</v>
      </c>
      <c r="U337" s="195"/>
      <c r="V337" s="195"/>
      <c r="W337" s="195"/>
      <c r="X337" s="195"/>
      <c r="Y337" s="195"/>
      <c r="Z337" s="195"/>
      <c r="AA337" s="195"/>
      <c r="AB337" s="195"/>
      <c r="AC337" s="195"/>
      <c r="AD337" s="195"/>
      <c r="AE337" s="195"/>
      <c r="AF337" s="195"/>
      <c r="AG337" s="195"/>
      <c r="AH337" s="195"/>
      <c r="AI337" s="195"/>
      <c r="AJ337" s="195"/>
      <c r="AK337" s="145"/>
      <c r="AL337" s="145"/>
      <c r="AM337" s="145"/>
      <c r="AN337" s="145"/>
      <c r="AO337" s="145"/>
    </row>
    <row r="338" spans="1:41" s="152" customFormat="1" x14ac:dyDescent="0.25">
      <c r="A338" s="195">
        <v>1.1100000000000001</v>
      </c>
      <c r="B338" s="195" t="s">
        <v>40</v>
      </c>
      <c r="C338" s="193" t="s">
        <v>41</v>
      </c>
      <c r="D338" s="195" t="s">
        <v>1440</v>
      </c>
      <c r="E338" s="195" t="s">
        <v>1441</v>
      </c>
      <c r="F338" s="195"/>
      <c r="G338" s="193" t="s">
        <v>1442</v>
      </c>
      <c r="H338" s="195" t="s">
        <v>1430</v>
      </c>
      <c r="I338" s="195" t="s">
        <v>1383</v>
      </c>
      <c r="J338" s="195"/>
      <c r="K338" s="195" t="s">
        <v>1431</v>
      </c>
      <c r="L338" s="195">
        <v>1</v>
      </c>
      <c r="M338" s="195">
        <v>1</v>
      </c>
      <c r="N338" s="195">
        <v>0</v>
      </c>
      <c r="O338" s="195">
        <v>0</v>
      </c>
      <c r="P338" s="144">
        <v>0</v>
      </c>
      <c r="Q338" s="195">
        <v>0</v>
      </c>
      <c r="R338" s="195">
        <v>0</v>
      </c>
      <c r="S338" s="195">
        <v>0</v>
      </c>
      <c r="T338" s="195">
        <v>0</v>
      </c>
      <c r="U338" s="195">
        <v>0</v>
      </c>
      <c r="V338" s="195"/>
      <c r="W338" s="195"/>
      <c r="X338" s="195"/>
      <c r="Y338" s="195"/>
      <c r="Z338" s="195"/>
      <c r="AA338" s="195"/>
      <c r="AB338" s="195"/>
      <c r="AC338" s="195"/>
      <c r="AD338" s="195"/>
      <c r="AE338" s="195"/>
      <c r="AF338" s="195"/>
      <c r="AG338" s="195"/>
      <c r="AH338" s="195"/>
      <c r="AI338" s="195"/>
      <c r="AJ338" s="195"/>
      <c r="AK338" s="145"/>
      <c r="AL338" s="145"/>
      <c r="AM338" s="145"/>
      <c r="AN338" s="145"/>
      <c r="AO338" s="145"/>
    </row>
    <row r="339" spans="1:41" s="152" customFormat="1" x14ac:dyDescent="0.25">
      <c r="A339" s="195">
        <v>3.11</v>
      </c>
      <c r="B339" s="195" t="s">
        <v>1378</v>
      </c>
      <c r="C339" s="193" t="s">
        <v>41</v>
      </c>
      <c r="D339" s="195" t="s">
        <v>1690</v>
      </c>
      <c r="E339" s="195" t="s">
        <v>1691</v>
      </c>
      <c r="F339" s="195"/>
      <c r="G339" s="193" t="s">
        <v>1692</v>
      </c>
      <c r="H339" s="195" t="s">
        <v>1689</v>
      </c>
      <c r="I339" s="195" t="s">
        <v>1383</v>
      </c>
      <c r="J339" s="195" t="s">
        <v>1384</v>
      </c>
      <c r="K339" s="195" t="s">
        <v>1398</v>
      </c>
      <c r="L339" s="195">
        <v>1</v>
      </c>
      <c r="M339" s="195">
        <v>1</v>
      </c>
      <c r="N339" s="195">
        <v>0</v>
      </c>
      <c r="O339" s="195">
        <v>0</v>
      </c>
      <c r="P339" s="144">
        <v>0</v>
      </c>
      <c r="Q339" s="195">
        <v>0</v>
      </c>
      <c r="R339" s="195">
        <v>0</v>
      </c>
      <c r="S339" s="195"/>
      <c r="T339" s="195"/>
      <c r="U339" s="195"/>
      <c r="V339" s="195"/>
      <c r="W339" s="195"/>
      <c r="X339" s="195"/>
      <c r="Y339" s="195"/>
      <c r="Z339" s="195"/>
      <c r="AA339" s="195"/>
      <c r="AB339" s="195"/>
      <c r="AC339" s="195"/>
      <c r="AD339" s="195"/>
      <c r="AE339" s="195"/>
      <c r="AF339" s="195"/>
      <c r="AG339" s="195"/>
      <c r="AH339" s="195"/>
      <c r="AI339" s="195"/>
      <c r="AJ339" s="195"/>
      <c r="AK339" s="145"/>
      <c r="AL339" s="145"/>
      <c r="AM339" s="145"/>
      <c r="AN339" s="145"/>
      <c r="AO339" s="145"/>
    </row>
    <row r="340" spans="1:41" s="152" customFormat="1" x14ac:dyDescent="0.25">
      <c r="A340" s="195">
        <v>3.11</v>
      </c>
      <c r="B340" s="195" t="s">
        <v>1378</v>
      </c>
      <c r="C340" s="193" t="s">
        <v>41</v>
      </c>
      <c r="D340" s="195">
        <v>3108</v>
      </c>
      <c r="E340" s="195" t="s">
        <v>2521</v>
      </c>
      <c r="F340" s="195"/>
      <c r="G340" s="193" t="s">
        <v>2745</v>
      </c>
      <c r="H340" s="195" t="s">
        <v>1845</v>
      </c>
      <c r="I340" s="195" t="s">
        <v>1383</v>
      </c>
      <c r="J340" s="195" t="s">
        <v>1384</v>
      </c>
      <c r="K340" s="195" t="s">
        <v>1385</v>
      </c>
      <c r="L340" s="195">
        <v>1</v>
      </c>
      <c r="M340" s="195"/>
      <c r="N340" s="195">
        <v>1</v>
      </c>
      <c r="O340" s="195"/>
      <c r="P340" s="144">
        <v>1</v>
      </c>
      <c r="Q340" s="195"/>
      <c r="R340" s="195"/>
      <c r="S340" s="195"/>
      <c r="T340" s="195"/>
      <c r="U340" s="195">
        <v>1</v>
      </c>
      <c r="V340" s="195"/>
      <c r="W340" s="195"/>
      <c r="X340" s="195"/>
      <c r="Y340" s="195"/>
      <c r="Z340" s="195"/>
      <c r="AA340" s="195"/>
      <c r="AB340" s="195"/>
      <c r="AC340" s="195"/>
      <c r="AD340" s="195"/>
      <c r="AE340" s="195"/>
      <c r="AF340" s="195"/>
      <c r="AG340" s="195"/>
      <c r="AH340" s="195"/>
      <c r="AI340" s="195"/>
      <c r="AJ340" s="195"/>
      <c r="AK340" s="145"/>
      <c r="AL340" s="145"/>
      <c r="AM340" s="145"/>
      <c r="AN340" s="145"/>
      <c r="AO340" s="145"/>
    </row>
    <row r="341" spans="1:41" s="152" customFormat="1" x14ac:dyDescent="0.25">
      <c r="A341" s="195">
        <v>1.21</v>
      </c>
      <c r="B341" s="195" t="s">
        <v>48</v>
      </c>
      <c r="C341" s="193" t="s">
        <v>41</v>
      </c>
      <c r="D341" s="195">
        <v>2039</v>
      </c>
      <c r="E341" s="195" t="s">
        <v>54</v>
      </c>
      <c r="F341" s="195"/>
      <c r="G341" s="193" t="s">
        <v>2071</v>
      </c>
      <c r="H341" s="195" t="s">
        <v>1724</v>
      </c>
      <c r="I341" s="195" t="s">
        <v>1383</v>
      </c>
      <c r="J341" s="195"/>
      <c r="K341" s="195" t="s">
        <v>1533</v>
      </c>
      <c r="L341" s="195">
        <v>1</v>
      </c>
      <c r="M341" s="195">
        <v>1</v>
      </c>
      <c r="N341" s="195">
        <v>0</v>
      </c>
      <c r="O341" s="195">
        <v>0</v>
      </c>
      <c r="P341" s="144">
        <v>0</v>
      </c>
      <c r="Q341" s="195">
        <v>0</v>
      </c>
      <c r="R341" s="195">
        <v>0</v>
      </c>
      <c r="S341" s="195">
        <v>0</v>
      </c>
      <c r="T341" s="195">
        <v>0</v>
      </c>
      <c r="U341" s="195">
        <v>0</v>
      </c>
      <c r="V341" s="195">
        <v>0</v>
      </c>
      <c r="W341" s="195"/>
      <c r="X341" s="195"/>
      <c r="Y341" s="195"/>
      <c r="Z341" s="195"/>
      <c r="AA341" s="195"/>
      <c r="AB341" s="195"/>
      <c r="AC341" s="195"/>
      <c r="AD341" s="195"/>
      <c r="AE341" s="195"/>
      <c r="AF341" s="195"/>
      <c r="AG341" s="195"/>
      <c r="AH341" s="195"/>
      <c r="AI341" s="195"/>
      <c r="AJ341" s="195"/>
      <c r="AK341" s="145"/>
      <c r="AL341" s="145"/>
      <c r="AM341" s="145"/>
      <c r="AN341" s="145"/>
      <c r="AO341" s="145"/>
    </row>
    <row r="342" spans="1:41" s="152" customFormat="1" x14ac:dyDescent="0.25">
      <c r="A342" s="195">
        <v>3.11</v>
      </c>
      <c r="B342" s="195" t="s">
        <v>1378</v>
      </c>
      <c r="C342" s="193" t="s">
        <v>41</v>
      </c>
      <c r="D342" s="195" t="s">
        <v>1837</v>
      </c>
      <c r="E342" s="195" t="s">
        <v>1838</v>
      </c>
      <c r="F342" s="195"/>
      <c r="G342" s="193" t="s">
        <v>1839</v>
      </c>
      <c r="H342" s="195" t="s">
        <v>1728</v>
      </c>
      <c r="I342" s="195" t="s">
        <v>1383</v>
      </c>
      <c r="J342" s="195" t="s">
        <v>1384</v>
      </c>
      <c r="K342" s="195" t="s">
        <v>1385</v>
      </c>
      <c r="L342" s="195">
        <v>1</v>
      </c>
      <c r="M342" s="195">
        <v>0</v>
      </c>
      <c r="N342" s="195">
        <v>1</v>
      </c>
      <c r="O342" s="195">
        <v>0</v>
      </c>
      <c r="P342" s="144">
        <v>1</v>
      </c>
      <c r="Q342" s="195">
        <v>0</v>
      </c>
      <c r="R342" s="195">
        <v>1</v>
      </c>
      <c r="S342" s="195"/>
      <c r="T342" s="195"/>
      <c r="U342" s="195"/>
      <c r="V342" s="195"/>
      <c r="W342" s="195"/>
      <c r="X342" s="195"/>
      <c r="Y342" s="195"/>
      <c r="Z342" s="195"/>
      <c r="AA342" s="195"/>
      <c r="AB342" s="195"/>
      <c r="AC342" s="195"/>
      <c r="AD342" s="195"/>
      <c r="AE342" s="195"/>
      <c r="AF342" s="195"/>
      <c r="AG342" s="195"/>
      <c r="AH342" s="195"/>
      <c r="AI342" s="195"/>
      <c r="AJ342" s="195"/>
      <c r="AK342" s="145"/>
      <c r="AL342" s="145"/>
      <c r="AM342" s="145"/>
      <c r="AN342" s="145"/>
      <c r="AO342" s="145"/>
    </row>
    <row r="343" spans="1:41" s="152" customFormat="1" x14ac:dyDescent="0.25">
      <c r="A343" s="195">
        <v>1.31</v>
      </c>
      <c r="B343" s="195" t="s">
        <v>48</v>
      </c>
      <c r="C343" s="193" t="s">
        <v>41</v>
      </c>
      <c r="D343" s="195">
        <v>2060</v>
      </c>
      <c r="E343" s="195" t="s">
        <v>1413</v>
      </c>
      <c r="F343" s="195"/>
      <c r="G343" s="193" t="s">
        <v>1414</v>
      </c>
      <c r="H343" s="195" t="s">
        <v>1397</v>
      </c>
      <c r="I343" s="195" t="s">
        <v>1383</v>
      </c>
      <c r="J343" s="195"/>
      <c r="K343" s="195" t="s">
        <v>1398</v>
      </c>
      <c r="L343" s="195">
        <v>1</v>
      </c>
      <c r="M343" s="195">
        <v>0</v>
      </c>
      <c r="N343" s="195">
        <v>1</v>
      </c>
      <c r="O343" s="195">
        <v>1</v>
      </c>
      <c r="P343" s="144">
        <v>1</v>
      </c>
      <c r="Q343" s="195">
        <v>0</v>
      </c>
      <c r="R343" s="195">
        <v>0</v>
      </c>
      <c r="S343" s="195">
        <v>0</v>
      </c>
      <c r="T343" s="195">
        <v>0</v>
      </c>
      <c r="U343" s="195">
        <v>0</v>
      </c>
      <c r="V343" s="195">
        <v>1</v>
      </c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  <c r="AK343" s="145"/>
      <c r="AL343" s="145"/>
      <c r="AM343" s="145"/>
      <c r="AN343" s="145"/>
      <c r="AO343" s="145"/>
    </row>
    <row r="344" spans="1:41" s="152" customFormat="1" x14ac:dyDescent="0.25">
      <c r="A344" s="195">
        <v>3.21</v>
      </c>
      <c r="B344" s="195" t="s">
        <v>1916</v>
      </c>
      <c r="C344" s="193" t="s">
        <v>41</v>
      </c>
      <c r="D344" s="195">
        <v>1894</v>
      </c>
      <c r="E344" s="195" t="s">
        <v>2101</v>
      </c>
      <c r="F344" s="195"/>
      <c r="G344" s="193" t="s">
        <v>2102</v>
      </c>
      <c r="H344" s="195" t="s">
        <v>1388</v>
      </c>
      <c r="I344" s="195" t="s">
        <v>1383</v>
      </c>
      <c r="J344" s="195" t="s">
        <v>1384</v>
      </c>
      <c r="K344" s="195" t="s">
        <v>1385</v>
      </c>
      <c r="L344" s="195">
        <v>1</v>
      </c>
      <c r="M344" s="195">
        <v>0</v>
      </c>
      <c r="N344" s="195">
        <v>1</v>
      </c>
      <c r="O344" s="195">
        <v>1</v>
      </c>
      <c r="P344" s="144">
        <v>1</v>
      </c>
      <c r="Q344" s="195">
        <v>0</v>
      </c>
      <c r="R344" s="195">
        <v>0</v>
      </c>
      <c r="S344" s="195">
        <v>0</v>
      </c>
      <c r="T344" s="195">
        <v>0</v>
      </c>
      <c r="U344" s="195">
        <v>0</v>
      </c>
      <c r="V344" s="195">
        <v>1</v>
      </c>
      <c r="W344" s="195"/>
      <c r="X344" s="195"/>
      <c r="Y344" s="195"/>
      <c r="Z344" s="195"/>
      <c r="AA344" s="195"/>
      <c r="AB344" s="195"/>
      <c r="AC344" s="195"/>
      <c r="AD344" s="195"/>
      <c r="AE344" s="195"/>
      <c r="AF344" s="195"/>
      <c r="AG344" s="195"/>
      <c r="AH344" s="195"/>
      <c r="AI344" s="195"/>
      <c r="AJ344" s="195"/>
      <c r="AK344" s="145"/>
      <c r="AL344" s="145"/>
      <c r="AM344" s="145"/>
      <c r="AN344" s="145"/>
      <c r="AO344" s="145"/>
    </row>
    <row r="345" spans="1:41" s="152" customFormat="1" x14ac:dyDescent="0.25">
      <c r="A345" s="195">
        <v>1.21</v>
      </c>
      <c r="B345" s="195" t="s">
        <v>48</v>
      </c>
      <c r="C345" s="193" t="s">
        <v>41</v>
      </c>
      <c r="D345" s="195">
        <v>2087</v>
      </c>
      <c r="E345" s="195" t="s">
        <v>1940</v>
      </c>
      <c r="F345" s="195"/>
      <c r="G345" s="193" t="s">
        <v>1941</v>
      </c>
      <c r="H345" s="195" t="s">
        <v>1942</v>
      </c>
      <c r="I345" s="195" t="s">
        <v>1383</v>
      </c>
      <c r="J345" s="195"/>
      <c r="K345" s="195" t="s">
        <v>1385</v>
      </c>
      <c r="L345" s="195">
        <v>3</v>
      </c>
      <c r="M345" s="195">
        <v>0</v>
      </c>
      <c r="N345" s="195">
        <v>3</v>
      </c>
      <c r="O345" s="195">
        <v>3</v>
      </c>
      <c r="P345" s="144">
        <v>3</v>
      </c>
      <c r="Q345" s="195">
        <v>0</v>
      </c>
      <c r="R345" s="195">
        <v>0</v>
      </c>
      <c r="S345" s="195">
        <v>0</v>
      </c>
      <c r="T345" s="195">
        <v>0</v>
      </c>
      <c r="U345" s="195">
        <v>0</v>
      </c>
      <c r="V345" s="195">
        <v>3</v>
      </c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/>
      <c r="AG345" s="195"/>
      <c r="AH345" s="195"/>
      <c r="AI345" s="195"/>
      <c r="AJ345" s="195"/>
      <c r="AK345" s="145"/>
      <c r="AL345" s="145"/>
      <c r="AM345" s="145"/>
      <c r="AN345" s="145"/>
      <c r="AO345" s="145"/>
    </row>
    <row r="346" spans="1:41" s="152" customFormat="1" x14ac:dyDescent="0.25">
      <c r="A346" s="195">
        <v>1.31</v>
      </c>
      <c r="B346" s="195" t="s">
        <v>48</v>
      </c>
      <c r="C346" s="193" t="s">
        <v>41</v>
      </c>
      <c r="D346" s="195">
        <v>3044</v>
      </c>
      <c r="E346" s="195" t="s">
        <v>2684</v>
      </c>
      <c r="F346" s="195"/>
      <c r="G346" s="193" t="s">
        <v>2685</v>
      </c>
      <c r="H346" s="195" t="s">
        <v>1673</v>
      </c>
      <c r="I346" s="195" t="s">
        <v>1383</v>
      </c>
      <c r="J346" s="195"/>
      <c r="K346" s="195" t="s">
        <v>1645</v>
      </c>
      <c r="L346" s="195">
        <v>1</v>
      </c>
      <c r="M346" s="195">
        <v>1</v>
      </c>
      <c r="N346" s="195">
        <v>0</v>
      </c>
      <c r="O346" s="195">
        <v>1</v>
      </c>
      <c r="P346" s="144">
        <v>1</v>
      </c>
      <c r="Q346" s="195">
        <v>0</v>
      </c>
      <c r="R346" s="195">
        <v>0</v>
      </c>
      <c r="S346" s="195">
        <v>0</v>
      </c>
      <c r="T346" s="195">
        <v>0</v>
      </c>
      <c r="U346" s="195">
        <v>0</v>
      </c>
      <c r="V346" s="195">
        <v>1</v>
      </c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5"/>
      <c r="AI346" s="195"/>
      <c r="AJ346" s="195"/>
      <c r="AK346" s="145"/>
      <c r="AL346" s="145"/>
      <c r="AM346" s="145"/>
      <c r="AN346" s="145"/>
      <c r="AO346" s="145"/>
    </row>
    <row r="347" spans="1:41" s="152" customFormat="1" x14ac:dyDescent="0.25">
      <c r="A347" s="195">
        <v>1.1100000000000001</v>
      </c>
      <c r="B347" s="195" t="s">
        <v>40</v>
      </c>
      <c r="C347" s="193" t="s">
        <v>41</v>
      </c>
      <c r="D347" s="195">
        <v>1853</v>
      </c>
      <c r="E347" s="195" t="s">
        <v>1597</v>
      </c>
      <c r="F347" s="195"/>
      <c r="G347" s="193" t="s">
        <v>1598</v>
      </c>
      <c r="H347" s="195" t="s">
        <v>1589</v>
      </c>
      <c r="I347" s="195" t="s">
        <v>1383</v>
      </c>
      <c r="J347" s="195"/>
      <c r="K347" s="195" t="s">
        <v>1590</v>
      </c>
      <c r="L347" s="195">
        <v>1</v>
      </c>
      <c r="M347" s="195">
        <v>0</v>
      </c>
      <c r="N347" s="195">
        <v>1</v>
      </c>
      <c r="O347" s="195">
        <v>0</v>
      </c>
      <c r="P347" s="144">
        <v>1</v>
      </c>
      <c r="Q347" s="195">
        <v>0</v>
      </c>
      <c r="R347" s="195">
        <v>0</v>
      </c>
      <c r="S347" s="195">
        <v>1</v>
      </c>
      <c r="T347" s="195"/>
      <c r="U347" s="195"/>
      <c r="V347" s="195"/>
      <c r="W347" s="195"/>
      <c r="X347" s="195"/>
      <c r="Y347" s="195"/>
      <c r="Z347" s="195"/>
      <c r="AA347" s="195"/>
      <c r="AB347" s="195"/>
      <c r="AC347" s="195"/>
      <c r="AD347" s="195"/>
      <c r="AE347" s="195"/>
      <c r="AF347" s="195"/>
      <c r="AG347" s="195"/>
      <c r="AH347" s="195"/>
      <c r="AI347" s="195"/>
      <c r="AJ347" s="195"/>
      <c r="AK347" s="145"/>
      <c r="AL347" s="145"/>
      <c r="AM347" s="145"/>
      <c r="AN347" s="145"/>
      <c r="AO347" s="145"/>
    </row>
    <row r="348" spans="1:41" s="152" customFormat="1" x14ac:dyDescent="0.25">
      <c r="A348" s="195">
        <v>1.1100000000000001</v>
      </c>
      <c r="B348" s="195" t="s">
        <v>40</v>
      </c>
      <c r="C348" s="193" t="s">
        <v>41</v>
      </c>
      <c r="D348" s="195" t="s">
        <v>1949</v>
      </c>
      <c r="E348" s="195" t="s">
        <v>1950</v>
      </c>
      <c r="F348" s="195"/>
      <c r="G348" s="193" t="s">
        <v>1951</v>
      </c>
      <c r="H348" s="195" t="s">
        <v>1945</v>
      </c>
      <c r="I348" s="195" t="s">
        <v>1383</v>
      </c>
      <c r="J348" s="195"/>
      <c r="K348" s="195" t="s">
        <v>1398</v>
      </c>
      <c r="L348" s="195">
        <v>1</v>
      </c>
      <c r="M348" s="195">
        <v>1</v>
      </c>
      <c r="N348" s="195">
        <v>0</v>
      </c>
      <c r="O348" s="195">
        <v>0</v>
      </c>
      <c r="P348" s="144">
        <v>0</v>
      </c>
      <c r="Q348" s="195">
        <v>0</v>
      </c>
      <c r="R348" s="195">
        <v>0</v>
      </c>
      <c r="S348" s="195"/>
      <c r="T348" s="195"/>
      <c r="U348" s="195"/>
      <c r="V348" s="195"/>
      <c r="W348" s="195"/>
      <c r="X348" s="195"/>
      <c r="Y348" s="195"/>
      <c r="Z348" s="195"/>
      <c r="AA348" s="195"/>
      <c r="AB348" s="195"/>
      <c r="AC348" s="195"/>
      <c r="AD348" s="195"/>
      <c r="AE348" s="195"/>
      <c r="AF348" s="195"/>
      <c r="AG348" s="195"/>
      <c r="AH348" s="195"/>
      <c r="AI348" s="195"/>
      <c r="AJ348" s="195"/>
      <c r="AK348" s="145"/>
      <c r="AL348" s="145"/>
      <c r="AM348" s="145"/>
      <c r="AN348" s="145"/>
      <c r="AO348" s="145"/>
    </row>
    <row r="349" spans="1:41" s="152" customFormat="1" x14ac:dyDescent="0.25">
      <c r="A349" s="195">
        <v>1.1100000000000001</v>
      </c>
      <c r="B349" s="195" t="s">
        <v>40</v>
      </c>
      <c r="C349" s="193" t="s">
        <v>41</v>
      </c>
      <c r="D349" s="195">
        <v>1713</v>
      </c>
      <c r="E349" s="195" t="s">
        <v>2046</v>
      </c>
      <c r="F349" s="195"/>
      <c r="G349" s="193" t="s">
        <v>2047</v>
      </c>
      <c r="H349" s="195" t="s">
        <v>1689</v>
      </c>
      <c r="I349" s="195" t="s">
        <v>1383</v>
      </c>
      <c r="J349" s="195"/>
      <c r="K349" s="195" t="s">
        <v>1398</v>
      </c>
      <c r="L349" s="195">
        <v>1</v>
      </c>
      <c r="M349" s="195">
        <v>0</v>
      </c>
      <c r="N349" s="195">
        <v>1</v>
      </c>
      <c r="O349" s="195">
        <v>0</v>
      </c>
      <c r="P349" s="144">
        <v>1</v>
      </c>
      <c r="Q349" s="195">
        <v>0</v>
      </c>
      <c r="R349" s="195">
        <v>1</v>
      </c>
      <c r="S349" s="195"/>
      <c r="T349" s="195"/>
      <c r="U349" s="195"/>
      <c r="V349" s="195"/>
      <c r="W349" s="195"/>
      <c r="X349" s="195"/>
      <c r="Y349" s="195"/>
      <c r="Z349" s="195"/>
      <c r="AA349" s="195"/>
      <c r="AB349" s="195"/>
      <c r="AC349" s="195"/>
      <c r="AD349" s="195"/>
      <c r="AE349" s="195"/>
      <c r="AF349" s="195"/>
      <c r="AG349" s="195"/>
      <c r="AH349" s="195"/>
      <c r="AI349" s="195"/>
      <c r="AJ349" s="195"/>
      <c r="AK349" s="145"/>
      <c r="AL349" s="145"/>
      <c r="AM349" s="145"/>
      <c r="AN349" s="145"/>
      <c r="AO349" s="145"/>
    </row>
    <row r="350" spans="1:41" s="152" customFormat="1" x14ac:dyDescent="0.25">
      <c r="A350" s="195">
        <v>1.1100000000000001</v>
      </c>
      <c r="B350" s="195" t="s">
        <v>40</v>
      </c>
      <c r="C350" s="193" t="s">
        <v>41</v>
      </c>
      <c r="D350" s="195">
        <v>2088</v>
      </c>
      <c r="E350" s="195" t="s">
        <v>1943</v>
      </c>
      <c r="F350" s="195"/>
      <c r="G350" s="193" t="s">
        <v>1944</v>
      </c>
      <c r="H350" s="195" t="s">
        <v>1945</v>
      </c>
      <c r="I350" s="195" t="s">
        <v>1383</v>
      </c>
      <c r="J350" s="195"/>
      <c r="K350" s="195" t="s">
        <v>1398</v>
      </c>
      <c r="L350" s="195">
        <v>1</v>
      </c>
      <c r="M350" s="195">
        <v>0</v>
      </c>
      <c r="N350" s="195">
        <v>1</v>
      </c>
      <c r="O350" s="195">
        <v>0</v>
      </c>
      <c r="P350" s="144">
        <v>1</v>
      </c>
      <c r="Q350" s="195">
        <v>0</v>
      </c>
      <c r="R350" s="195">
        <v>0</v>
      </c>
      <c r="S350" s="195">
        <v>0</v>
      </c>
      <c r="T350" s="195">
        <v>1</v>
      </c>
      <c r="U350" s="195"/>
      <c r="V350" s="195"/>
      <c r="W350" s="195"/>
      <c r="X350" s="195"/>
      <c r="Y350" s="195"/>
      <c r="Z350" s="195"/>
      <c r="AA350" s="195"/>
      <c r="AB350" s="195"/>
      <c r="AC350" s="195"/>
      <c r="AD350" s="195"/>
      <c r="AE350" s="195"/>
      <c r="AF350" s="195"/>
      <c r="AG350" s="195"/>
      <c r="AH350" s="195"/>
      <c r="AI350" s="195"/>
      <c r="AJ350" s="195"/>
      <c r="AK350" s="145"/>
      <c r="AL350" s="145"/>
      <c r="AM350" s="145"/>
      <c r="AN350" s="145"/>
      <c r="AO350" s="145"/>
    </row>
    <row r="351" spans="1:41" s="152" customFormat="1" x14ac:dyDescent="0.25">
      <c r="A351" s="195">
        <v>1.1100000000000001</v>
      </c>
      <c r="B351" s="195" t="s">
        <v>40</v>
      </c>
      <c r="C351" s="193" t="s">
        <v>41</v>
      </c>
      <c r="D351" s="195">
        <v>3005</v>
      </c>
      <c r="E351" s="195" t="s">
        <v>2048</v>
      </c>
      <c r="F351" s="195" t="s">
        <v>42</v>
      </c>
      <c r="G351" s="193" t="s">
        <v>2049</v>
      </c>
      <c r="H351" s="195" t="s">
        <v>1689</v>
      </c>
      <c r="I351" s="195" t="s">
        <v>1383</v>
      </c>
      <c r="J351" s="195"/>
      <c r="K351" s="195" t="s">
        <v>1398</v>
      </c>
      <c r="L351" s="195">
        <v>1</v>
      </c>
      <c r="M351" s="195">
        <v>0</v>
      </c>
      <c r="N351" s="195">
        <v>1</v>
      </c>
      <c r="O351" s="195">
        <v>0</v>
      </c>
      <c r="P351" s="144">
        <v>1</v>
      </c>
      <c r="Q351" s="195">
        <v>0</v>
      </c>
      <c r="R351" s="195">
        <v>0</v>
      </c>
      <c r="S351" s="195">
        <v>0</v>
      </c>
      <c r="T351" s="195">
        <v>1</v>
      </c>
      <c r="U351" s="195"/>
      <c r="V351" s="195"/>
      <c r="W351" s="195"/>
      <c r="X351" s="195"/>
      <c r="Y351" s="195"/>
      <c r="Z351" s="195"/>
      <c r="AA351" s="195"/>
      <c r="AB351" s="195"/>
      <c r="AC351" s="195"/>
      <c r="AD351" s="195"/>
      <c r="AE351" s="195"/>
      <c r="AF351" s="195"/>
      <c r="AG351" s="195"/>
      <c r="AH351" s="195"/>
      <c r="AI351" s="195"/>
      <c r="AJ351" s="195"/>
      <c r="AK351" s="145"/>
      <c r="AL351" s="145"/>
      <c r="AM351" s="145"/>
      <c r="AN351" s="145"/>
      <c r="AO351" s="145"/>
    </row>
    <row r="352" spans="1:41" s="152" customFormat="1" x14ac:dyDescent="0.25">
      <c r="A352" s="195">
        <v>3.11</v>
      </c>
      <c r="B352" s="195" t="s">
        <v>1378</v>
      </c>
      <c r="C352" s="193" t="s">
        <v>41</v>
      </c>
      <c r="D352" s="195">
        <v>2077</v>
      </c>
      <c r="E352" s="195" t="s">
        <v>2109</v>
      </c>
      <c r="F352" s="195"/>
      <c r="G352" s="193" t="s">
        <v>2110</v>
      </c>
      <c r="H352" s="195" t="s">
        <v>1801</v>
      </c>
      <c r="I352" s="195" t="s">
        <v>1383</v>
      </c>
      <c r="J352" s="195" t="s">
        <v>1384</v>
      </c>
      <c r="K352" s="195" t="s">
        <v>1487</v>
      </c>
      <c r="L352" s="195">
        <v>1</v>
      </c>
      <c r="M352" s="195">
        <v>0</v>
      </c>
      <c r="N352" s="195">
        <v>1</v>
      </c>
      <c r="O352" s="195">
        <v>0</v>
      </c>
      <c r="P352" s="144">
        <v>1</v>
      </c>
      <c r="Q352" s="195">
        <v>0</v>
      </c>
      <c r="R352" s="195">
        <v>0</v>
      </c>
      <c r="S352" s="195">
        <v>0</v>
      </c>
      <c r="T352" s="195">
        <v>0</v>
      </c>
      <c r="U352" s="195">
        <v>1</v>
      </c>
      <c r="V352" s="195"/>
      <c r="W352" s="195"/>
      <c r="X352" s="195"/>
      <c r="Y352" s="195"/>
      <c r="Z352" s="195"/>
      <c r="AA352" s="195"/>
      <c r="AB352" s="195"/>
      <c r="AC352" s="195"/>
      <c r="AD352" s="195"/>
      <c r="AE352" s="195"/>
      <c r="AF352" s="195"/>
      <c r="AG352" s="195"/>
      <c r="AH352" s="195"/>
      <c r="AI352" s="195"/>
      <c r="AJ352" s="195"/>
      <c r="AK352" s="145"/>
      <c r="AL352" s="145"/>
      <c r="AM352" s="145"/>
      <c r="AN352" s="145"/>
      <c r="AO352" s="145"/>
    </row>
    <row r="353" spans="1:41" s="152" customFormat="1" x14ac:dyDescent="0.25">
      <c r="A353" s="195">
        <v>1.1100000000000001</v>
      </c>
      <c r="B353" s="195" t="s">
        <v>40</v>
      </c>
      <c r="C353" s="193" t="s">
        <v>41</v>
      </c>
      <c r="D353" s="195">
        <v>1604</v>
      </c>
      <c r="E353" s="195" t="s">
        <v>2130</v>
      </c>
      <c r="F353" s="195"/>
      <c r="G353" s="193" t="s">
        <v>2131</v>
      </c>
      <c r="H353" s="195" t="s">
        <v>1728</v>
      </c>
      <c r="I353" s="195" t="s">
        <v>1383</v>
      </c>
      <c r="J353" s="195"/>
      <c r="K353" s="195" t="s">
        <v>1385</v>
      </c>
      <c r="L353" s="195">
        <v>1</v>
      </c>
      <c r="M353" s="195">
        <v>0</v>
      </c>
      <c r="N353" s="195">
        <v>1</v>
      </c>
      <c r="O353" s="195">
        <v>0</v>
      </c>
      <c r="P353" s="144">
        <v>1</v>
      </c>
      <c r="Q353" s="195">
        <v>0</v>
      </c>
      <c r="R353" s="195">
        <v>0</v>
      </c>
      <c r="S353" s="195">
        <v>1</v>
      </c>
      <c r="T353" s="195"/>
      <c r="U353" s="195"/>
      <c r="V353" s="195"/>
      <c r="W353" s="195"/>
      <c r="X353" s="195"/>
      <c r="Y353" s="195"/>
      <c r="Z353" s="195"/>
      <c r="AA353" s="195"/>
      <c r="AB353" s="195"/>
      <c r="AC353" s="195"/>
      <c r="AD353" s="195"/>
      <c r="AE353" s="195"/>
      <c r="AF353" s="195"/>
      <c r="AG353" s="195"/>
      <c r="AH353" s="195"/>
      <c r="AI353" s="195"/>
      <c r="AJ353" s="195"/>
      <c r="AK353" s="145"/>
      <c r="AL353" s="145"/>
      <c r="AM353" s="145"/>
      <c r="AN353" s="145"/>
      <c r="AO353" s="145"/>
    </row>
    <row r="354" spans="1:41" s="152" customFormat="1" x14ac:dyDescent="0.25">
      <c r="A354" s="195">
        <v>1.1100000000000001</v>
      </c>
      <c r="B354" s="195" t="s">
        <v>40</v>
      </c>
      <c r="C354" s="193" t="s">
        <v>41</v>
      </c>
      <c r="D354" s="195" t="s">
        <v>1787</v>
      </c>
      <c r="E354" s="195" t="s">
        <v>1788</v>
      </c>
      <c r="F354" s="195"/>
      <c r="G354" s="193" t="s">
        <v>1789</v>
      </c>
      <c r="H354" s="195" t="s">
        <v>1781</v>
      </c>
      <c r="I354" s="195" t="s">
        <v>1383</v>
      </c>
      <c r="J354" s="195"/>
      <c r="K354" s="195" t="s">
        <v>1590</v>
      </c>
      <c r="L354" s="195">
        <v>1</v>
      </c>
      <c r="M354" s="195">
        <v>0</v>
      </c>
      <c r="N354" s="195">
        <v>1</v>
      </c>
      <c r="O354" s="195">
        <v>0</v>
      </c>
      <c r="P354" s="144">
        <v>1</v>
      </c>
      <c r="Q354" s="195">
        <v>1</v>
      </c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  <c r="AC354" s="195"/>
      <c r="AD354" s="195"/>
      <c r="AE354" s="195"/>
      <c r="AF354" s="195"/>
      <c r="AG354" s="195"/>
      <c r="AH354" s="195"/>
      <c r="AI354" s="195"/>
      <c r="AJ354" s="195"/>
      <c r="AK354" s="145"/>
      <c r="AL354" s="145"/>
      <c r="AM354" s="145"/>
      <c r="AN354" s="145"/>
      <c r="AO354" s="145"/>
    </row>
    <row r="355" spans="1:41" s="152" customFormat="1" x14ac:dyDescent="0.25">
      <c r="A355" s="195">
        <v>3.11</v>
      </c>
      <c r="B355" s="195" t="s">
        <v>1378</v>
      </c>
      <c r="C355" s="193" t="s">
        <v>41</v>
      </c>
      <c r="D355" s="195" t="s">
        <v>1840</v>
      </c>
      <c r="E355" s="195" t="s">
        <v>1841</v>
      </c>
      <c r="F355" s="195"/>
      <c r="G355" s="193" t="s">
        <v>1842</v>
      </c>
      <c r="H355" s="195" t="s">
        <v>1728</v>
      </c>
      <c r="I355" s="195" t="s">
        <v>1383</v>
      </c>
      <c r="J355" s="195" t="s">
        <v>1384</v>
      </c>
      <c r="K355" s="195" t="s">
        <v>1385</v>
      </c>
      <c r="L355" s="195">
        <v>1</v>
      </c>
      <c r="M355" s="195">
        <v>0</v>
      </c>
      <c r="N355" s="195">
        <v>1</v>
      </c>
      <c r="O355" s="195">
        <v>0</v>
      </c>
      <c r="P355" s="144">
        <v>1</v>
      </c>
      <c r="Q355" s="195">
        <v>0</v>
      </c>
      <c r="R355" s="195">
        <v>1</v>
      </c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  <c r="AJ355" s="195"/>
      <c r="AK355" s="145"/>
      <c r="AL355" s="145"/>
      <c r="AM355" s="145"/>
      <c r="AN355" s="145"/>
      <c r="AO355" s="145"/>
    </row>
    <row r="356" spans="1:41" s="152" customFormat="1" x14ac:dyDescent="0.25">
      <c r="A356" s="195">
        <v>3.11</v>
      </c>
      <c r="B356" s="195" t="s">
        <v>1378</v>
      </c>
      <c r="C356" s="193" t="s">
        <v>41</v>
      </c>
      <c r="D356" s="195">
        <v>2097</v>
      </c>
      <c r="E356" s="195" t="s">
        <v>2069</v>
      </c>
      <c r="F356" s="195"/>
      <c r="G356" s="193" t="s">
        <v>2070</v>
      </c>
      <c r="H356" s="195" t="s">
        <v>1728</v>
      </c>
      <c r="I356" s="195" t="s">
        <v>1383</v>
      </c>
      <c r="J356" s="195" t="s">
        <v>1384</v>
      </c>
      <c r="K356" s="195" t="s">
        <v>1385</v>
      </c>
      <c r="L356" s="195">
        <v>4</v>
      </c>
      <c r="M356" s="195">
        <v>0</v>
      </c>
      <c r="N356" s="195">
        <v>4</v>
      </c>
      <c r="O356" s="195">
        <v>0</v>
      </c>
      <c r="P356" s="144">
        <v>4</v>
      </c>
      <c r="Q356" s="195">
        <v>0</v>
      </c>
      <c r="R356" s="195">
        <v>0</v>
      </c>
      <c r="S356" s="195">
        <v>0</v>
      </c>
      <c r="T356" s="195">
        <v>0</v>
      </c>
      <c r="U356" s="195">
        <v>4</v>
      </c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  <c r="AJ356" s="195"/>
      <c r="AK356" s="145"/>
      <c r="AL356" s="145"/>
      <c r="AM356" s="145"/>
      <c r="AN356" s="145"/>
      <c r="AO356" s="145"/>
    </row>
    <row r="357" spans="1:41" s="152" customFormat="1" x14ac:dyDescent="0.25">
      <c r="A357" s="195">
        <v>3.11</v>
      </c>
      <c r="B357" s="195" t="s">
        <v>1378</v>
      </c>
      <c r="C357" s="193" t="s">
        <v>41</v>
      </c>
      <c r="D357" s="195">
        <v>2076</v>
      </c>
      <c r="E357" s="195" t="s">
        <v>2111</v>
      </c>
      <c r="F357" s="195"/>
      <c r="G357" s="193" t="s">
        <v>2112</v>
      </c>
      <c r="H357" s="195" t="s">
        <v>1801</v>
      </c>
      <c r="I357" s="195" t="s">
        <v>1383</v>
      </c>
      <c r="J357" s="195" t="s">
        <v>1384</v>
      </c>
      <c r="K357" s="195" t="s">
        <v>1487</v>
      </c>
      <c r="L357" s="195">
        <v>2</v>
      </c>
      <c r="M357" s="195">
        <v>0</v>
      </c>
      <c r="N357" s="195">
        <v>2</v>
      </c>
      <c r="O357" s="195">
        <v>0</v>
      </c>
      <c r="P357" s="144">
        <v>2</v>
      </c>
      <c r="Q357" s="195">
        <v>0</v>
      </c>
      <c r="R357" s="195">
        <v>0</v>
      </c>
      <c r="S357" s="195">
        <v>0</v>
      </c>
      <c r="T357" s="195">
        <v>0</v>
      </c>
      <c r="U357" s="195">
        <v>2</v>
      </c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  <c r="AJ357" s="195"/>
      <c r="AK357" s="145"/>
      <c r="AL357" s="145"/>
      <c r="AM357" s="145"/>
      <c r="AN357" s="145"/>
      <c r="AO357" s="145"/>
    </row>
    <row r="358" spans="1:41" s="152" customFormat="1" x14ac:dyDescent="0.25">
      <c r="A358" s="195">
        <v>3.11</v>
      </c>
      <c r="B358" s="195" t="s">
        <v>1378</v>
      </c>
      <c r="C358" s="193" t="s">
        <v>41</v>
      </c>
      <c r="D358" s="195">
        <v>2049</v>
      </c>
      <c r="E358" s="195" t="s">
        <v>1877</v>
      </c>
      <c r="F358" s="195"/>
      <c r="G358" s="193" t="s">
        <v>1878</v>
      </c>
      <c r="H358" s="195" t="s">
        <v>1845</v>
      </c>
      <c r="I358" s="195" t="s">
        <v>1383</v>
      </c>
      <c r="J358" s="195" t="s">
        <v>1384</v>
      </c>
      <c r="K358" s="195" t="s">
        <v>1385</v>
      </c>
      <c r="L358" s="195">
        <v>1</v>
      </c>
      <c r="M358" s="195">
        <v>0</v>
      </c>
      <c r="N358" s="195">
        <v>1</v>
      </c>
      <c r="O358" s="195">
        <v>0</v>
      </c>
      <c r="P358" s="144">
        <v>1</v>
      </c>
      <c r="Q358" s="195">
        <v>0</v>
      </c>
      <c r="R358" s="195">
        <v>0</v>
      </c>
      <c r="S358" s="195">
        <v>1</v>
      </c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  <c r="AJ358" s="195"/>
      <c r="AK358" s="145"/>
      <c r="AL358" s="145"/>
      <c r="AM358" s="145"/>
      <c r="AN358" s="145"/>
      <c r="AO358" s="145"/>
    </row>
    <row r="359" spans="1:41" s="152" customFormat="1" x14ac:dyDescent="0.25">
      <c r="A359" s="195">
        <v>4.1100000000000003</v>
      </c>
      <c r="B359" s="195" t="s">
        <v>40</v>
      </c>
      <c r="C359" s="193" t="s">
        <v>41</v>
      </c>
      <c r="D359" s="195" t="s">
        <v>2005</v>
      </c>
      <c r="E359" s="195" t="s">
        <v>2006</v>
      </c>
      <c r="F359" s="195"/>
      <c r="G359" s="193" t="s">
        <v>2007</v>
      </c>
      <c r="H359" s="195" t="s">
        <v>1956</v>
      </c>
      <c r="I359" s="195" t="s">
        <v>1383</v>
      </c>
      <c r="J359" s="195"/>
      <c r="K359" s="195" t="s">
        <v>1533</v>
      </c>
      <c r="L359" s="195">
        <v>1</v>
      </c>
      <c r="M359" s="195">
        <v>0</v>
      </c>
      <c r="N359" s="195">
        <v>1</v>
      </c>
      <c r="O359" s="195">
        <v>0</v>
      </c>
      <c r="P359" s="144">
        <v>1</v>
      </c>
      <c r="Q359" s="195">
        <v>0</v>
      </c>
      <c r="R359" s="195">
        <v>0</v>
      </c>
      <c r="S359" s="195">
        <v>1</v>
      </c>
      <c r="T359" s="195"/>
      <c r="U359" s="195"/>
      <c r="V359" s="195"/>
      <c r="W359" s="195"/>
      <c r="X359" s="195"/>
      <c r="Y359" s="195"/>
      <c r="Z359" s="195"/>
      <c r="AA359" s="195"/>
      <c r="AB359" s="195"/>
      <c r="AC359" s="195"/>
      <c r="AD359" s="195"/>
      <c r="AE359" s="195"/>
      <c r="AF359" s="195"/>
      <c r="AG359" s="195"/>
      <c r="AH359" s="195"/>
      <c r="AI359" s="195"/>
      <c r="AJ359" s="195"/>
      <c r="AK359" s="145"/>
      <c r="AL359" s="145"/>
      <c r="AM359" s="145"/>
      <c r="AN359" s="145"/>
      <c r="AO359" s="145"/>
    </row>
    <row r="360" spans="1:41" s="152" customFormat="1" x14ac:dyDescent="0.25">
      <c r="A360" s="195">
        <v>1.21</v>
      </c>
      <c r="B360" s="195" t="s">
        <v>48</v>
      </c>
      <c r="C360" s="193" t="s">
        <v>41</v>
      </c>
      <c r="D360" s="195">
        <v>2003</v>
      </c>
      <c r="E360" s="195" t="s">
        <v>1696</v>
      </c>
      <c r="F360" s="195"/>
      <c r="G360" s="193" t="s">
        <v>1697</v>
      </c>
      <c r="H360" s="195" t="s">
        <v>1475</v>
      </c>
      <c r="I360" s="195" t="s">
        <v>1383</v>
      </c>
      <c r="J360" s="195"/>
      <c r="K360" s="195" t="s">
        <v>1385</v>
      </c>
      <c r="L360" s="195">
        <v>1</v>
      </c>
      <c r="M360" s="195">
        <v>1</v>
      </c>
      <c r="N360" s="195">
        <v>0</v>
      </c>
      <c r="O360" s="195">
        <v>1</v>
      </c>
      <c r="P360" s="144">
        <v>0</v>
      </c>
      <c r="Q360" s="195">
        <v>0</v>
      </c>
      <c r="R360" s="195">
        <v>0</v>
      </c>
      <c r="S360" s="195">
        <v>-1</v>
      </c>
      <c r="T360" s="195">
        <v>0</v>
      </c>
      <c r="U360" s="195">
        <v>0</v>
      </c>
      <c r="V360" s="195">
        <v>1</v>
      </c>
      <c r="W360" s="195"/>
      <c r="X360" s="195"/>
      <c r="Y360" s="195"/>
      <c r="Z360" s="195"/>
      <c r="AA360" s="195"/>
      <c r="AB360" s="195"/>
      <c r="AC360" s="195"/>
      <c r="AD360" s="195"/>
      <c r="AE360" s="195"/>
      <c r="AF360" s="195"/>
      <c r="AG360" s="195"/>
      <c r="AH360" s="195"/>
      <c r="AI360" s="195"/>
      <c r="AJ360" s="195"/>
      <c r="AK360" s="145"/>
      <c r="AL360" s="145"/>
      <c r="AM360" s="145"/>
      <c r="AN360" s="145"/>
      <c r="AO360" s="145"/>
    </row>
    <row r="361" spans="1:41" s="152" customFormat="1" x14ac:dyDescent="0.25">
      <c r="A361" s="195">
        <v>4.1100000000000003</v>
      </c>
      <c r="B361" s="195" t="s">
        <v>40</v>
      </c>
      <c r="C361" s="193" t="s">
        <v>41</v>
      </c>
      <c r="D361" s="195">
        <v>2030</v>
      </c>
      <c r="E361" s="195" t="s">
        <v>1979</v>
      </c>
      <c r="F361" s="195"/>
      <c r="G361" s="193" t="s">
        <v>1980</v>
      </c>
      <c r="H361" s="195" t="s">
        <v>1956</v>
      </c>
      <c r="I361" s="195" t="s">
        <v>1383</v>
      </c>
      <c r="J361" s="195"/>
      <c r="K361" s="195" t="s">
        <v>1533</v>
      </c>
      <c r="L361" s="195">
        <v>2</v>
      </c>
      <c r="M361" s="195">
        <v>0</v>
      </c>
      <c r="N361" s="195">
        <v>2</v>
      </c>
      <c r="O361" s="195">
        <v>0</v>
      </c>
      <c r="P361" s="144">
        <v>2</v>
      </c>
      <c r="Q361" s="195">
        <v>0</v>
      </c>
      <c r="R361" s="195">
        <v>0</v>
      </c>
      <c r="S361" s="195">
        <v>2</v>
      </c>
      <c r="T361" s="195"/>
      <c r="U361" s="195"/>
      <c r="V361" s="195"/>
      <c r="W361" s="195"/>
      <c r="X361" s="195"/>
      <c r="Y361" s="195"/>
      <c r="Z361" s="195"/>
      <c r="AA361" s="195"/>
      <c r="AB361" s="195"/>
      <c r="AC361" s="195"/>
      <c r="AD361" s="195"/>
      <c r="AE361" s="195"/>
      <c r="AF361" s="195"/>
      <c r="AG361" s="195"/>
      <c r="AH361" s="195"/>
      <c r="AI361" s="195"/>
      <c r="AJ361" s="195"/>
      <c r="AK361" s="145"/>
      <c r="AL361" s="145"/>
      <c r="AM361" s="145"/>
      <c r="AN361" s="145"/>
      <c r="AO361" s="145"/>
    </row>
    <row r="362" spans="1:41" s="152" customFormat="1" x14ac:dyDescent="0.25">
      <c r="A362" s="195">
        <v>1.1100000000000001</v>
      </c>
      <c r="B362" s="195" t="s">
        <v>40</v>
      </c>
      <c r="C362" s="193" t="s">
        <v>41</v>
      </c>
      <c r="D362" s="195">
        <v>1573</v>
      </c>
      <c r="E362" s="195" t="s">
        <v>1660</v>
      </c>
      <c r="F362" s="195"/>
      <c r="G362" s="193" t="s">
        <v>1661</v>
      </c>
      <c r="H362" s="195" t="s">
        <v>1662</v>
      </c>
      <c r="I362" s="195" t="s">
        <v>1383</v>
      </c>
      <c r="J362" s="195"/>
      <c r="K362" s="195" t="s">
        <v>1398</v>
      </c>
      <c r="L362" s="195">
        <v>1</v>
      </c>
      <c r="M362" s="195">
        <v>0</v>
      </c>
      <c r="N362" s="195">
        <v>1</v>
      </c>
      <c r="O362" s="195">
        <v>0</v>
      </c>
      <c r="P362" s="144">
        <v>1</v>
      </c>
      <c r="Q362" s="195">
        <v>0</v>
      </c>
      <c r="R362" s="195">
        <v>0</v>
      </c>
      <c r="S362" s="195">
        <v>0</v>
      </c>
      <c r="T362" s="195">
        <v>1</v>
      </c>
      <c r="U362" s="195"/>
      <c r="V362" s="195"/>
      <c r="W362" s="195"/>
      <c r="X362" s="195"/>
      <c r="Y362" s="195"/>
      <c r="Z362" s="195"/>
      <c r="AA362" s="195"/>
      <c r="AB362" s="195"/>
      <c r="AC362" s="195"/>
      <c r="AD362" s="195"/>
      <c r="AE362" s="195"/>
      <c r="AF362" s="195"/>
      <c r="AG362" s="195"/>
      <c r="AH362" s="195"/>
      <c r="AI362" s="195"/>
      <c r="AJ362" s="195"/>
      <c r="AK362" s="145"/>
      <c r="AL362" s="145"/>
      <c r="AM362" s="145"/>
      <c r="AN362" s="145"/>
      <c r="AO362" s="145"/>
    </row>
    <row r="363" spans="1:41" s="152" customFormat="1" x14ac:dyDescent="0.25">
      <c r="A363" s="195">
        <v>1.1100000000000001</v>
      </c>
      <c r="B363" s="195" t="s">
        <v>40</v>
      </c>
      <c r="C363" s="193" t="s">
        <v>41</v>
      </c>
      <c r="D363" s="195" t="s">
        <v>2153</v>
      </c>
      <c r="E363" s="195" t="s">
        <v>2154</v>
      </c>
      <c r="F363" s="195"/>
      <c r="G363" s="193" t="s">
        <v>2152</v>
      </c>
      <c r="H363" s="195" t="s">
        <v>1845</v>
      </c>
      <c r="I363" s="195" t="s">
        <v>1383</v>
      </c>
      <c r="J363" s="195"/>
      <c r="K363" s="195" t="s">
        <v>1385</v>
      </c>
      <c r="L363" s="195">
        <v>0</v>
      </c>
      <c r="M363" s="195">
        <v>1</v>
      </c>
      <c r="N363" s="195">
        <v>-1</v>
      </c>
      <c r="O363" s="195">
        <v>0</v>
      </c>
      <c r="P363" s="144">
        <v>-1</v>
      </c>
      <c r="Q363" s="195">
        <v>-1</v>
      </c>
      <c r="R363" s="195"/>
      <c r="S363" s="195"/>
      <c r="T363" s="195"/>
      <c r="U363" s="195"/>
      <c r="V363" s="195"/>
      <c r="W363" s="195"/>
      <c r="X363" s="195"/>
      <c r="Y363" s="195"/>
      <c r="Z363" s="195"/>
      <c r="AA363" s="195"/>
      <c r="AB363" s="195"/>
      <c r="AC363" s="195"/>
      <c r="AD363" s="195"/>
      <c r="AE363" s="195"/>
      <c r="AF363" s="195"/>
      <c r="AG363" s="195"/>
      <c r="AH363" s="195"/>
      <c r="AI363" s="195"/>
      <c r="AJ363" s="195"/>
      <c r="AK363" s="145"/>
      <c r="AL363" s="145"/>
      <c r="AM363" s="145"/>
      <c r="AN363" s="145"/>
      <c r="AO363" s="145"/>
    </row>
    <row r="364" spans="1:41" s="152" customFormat="1" x14ac:dyDescent="0.25">
      <c r="A364" s="195">
        <v>1.1100000000000001</v>
      </c>
      <c r="B364" s="195" t="s">
        <v>40</v>
      </c>
      <c r="C364" s="193" t="s">
        <v>41</v>
      </c>
      <c r="D364" s="195">
        <v>1879</v>
      </c>
      <c r="E364" s="195" t="s">
        <v>2151</v>
      </c>
      <c r="F364" s="195"/>
      <c r="G364" s="193" t="s">
        <v>2152</v>
      </c>
      <c r="H364" s="195" t="s">
        <v>1845</v>
      </c>
      <c r="I364" s="195" t="s">
        <v>1383</v>
      </c>
      <c r="J364" s="195"/>
      <c r="K364" s="195" t="s">
        <v>1385</v>
      </c>
      <c r="L364" s="195">
        <v>1</v>
      </c>
      <c r="M364" s="195">
        <v>0</v>
      </c>
      <c r="N364" s="195">
        <v>1</v>
      </c>
      <c r="O364" s="195">
        <v>0</v>
      </c>
      <c r="P364" s="144">
        <v>1</v>
      </c>
      <c r="Q364" s="195">
        <v>0</v>
      </c>
      <c r="R364" s="195">
        <v>0</v>
      </c>
      <c r="S364" s="195">
        <v>1</v>
      </c>
      <c r="T364" s="195"/>
      <c r="U364" s="195"/>
      <c r="V364" s="195"/>
      <c r="W364" s="195"/>
      <c r="X364" s="195"/>
      <c r="Y364" s="195"/>
      <c r="Z364" s="195"/>
      <c r="AA364" s="195"/>
      <c r="AB364" s="195"/>
      <c r="AC364" s="195"/>
      <c r="AD364" s="195"/>
      <c r="AE364" s="195"/>
      <c r="AF364" s="195"/>
      <c r="AG364" s="195"/>
      <c r="AH364" s="195"/>
      <c r="AI364" s="195"/>
      <c r="AJ364" s="195"/>
      <c r="AK364" s="145"/>
      <c r="AL364" s="145"/>
      <c r="AM364" s="145"/>
      <c r="AN364" s="145"/>
      <c r="AO364" s="145"/>
    </row>
    <row r="365" spans="1:41" s="152" customFormat="1" x14ac:dyDescent="0.25">
      <c r="A365" s="195">
        <v>1.31</v>
      </c>
      <c r="B365" s="195" t="s">
        <v>48</v>
      </c>
      <c r="C365" s="193" t="s">
        <v>41</v>
      </c>
      <c r="D365" s="195">
        <v>2062</v>
      </c>
      <c r="E365" s="195" t="s">
        <v>1426</v>
      </c>
      <c r="F365" s="195"/>
      <c r="G365" s="193" t="s">
        <v>1427</v>
      </c>
      <c r="H365" s="195" t="s">
        <v>1419</v>
      </c>
      <c r="I365" s="195" t="s">
        <v>1383</v>
      </c>
      <c r="J365" s="195"/>
      <c r="K365" s="195" t="s">
        <v>1398</v>
      </c>
      <c r="L365" s="195">
        <v>1</v>
      </c>
      <c r="M365" s="195">
        <v>0</v>
      </c>
      <c r="N365" s="195">
        <v>1</v>
      </c>
      <c r="O365" s="195">
        <v>1</v>
      </c>
      <c r="P365" s="144">
        <v>1</v>
      </c>
      <c r="Q365" s="195">
        <v>0</v>
      </c>
      <c r="R365" s="195">
        <v>0</v>
      </c>
      <c r="S365" s="195">
        <v>0</v>
      </c>
      <c r="T365" s="195">
        <v>0</v>
      </c>
      <c r="U365" s="195">
        <v>0</v>
      </c>
      <c r="V365" s="195">
        <v>1</v>
      </c>
      <c r="W365" s="195"/>
      <c r="X365" s="195"/>
      <c r="Y365" s="195"/>
      <c r="Z365" s="195"/>
      <c r="AA365" s="195"/>
      <c r="AB365" s="195"/>
      <c r="AC365" s="195"/>
      <c r="AD365" s="195"/>
      <c r="AE365" s="195"/>
      <c r="AF365" s="195"/>
      <c r="AG365" s="195"/>
      <c r="AH365" s="195"/>
      <c r="AI365" s="195"/>
      <c r="AJ365" s="195"/>
      <c r="AK365" s="145"/>
      <c r="AL365" s="145"/>
      <c r="AM365" s="145"/>
      <c r="AN365" s="145"/>
      <c r="AO365" s="145"/>
    </row>
    <row r="366" spans="1:41" s="152" customFormat="1" x14ac:dyDescent="0.25">
      <c r="A366" s="195">
        <v>1.31</v>
      </c>
      <c r="B366" s="195" t="s">
        <v>48</v>
      </c>
      <c r="C366" s="193" t="s">
        <v>41</v>
      </c>
      <c r="D366" s="195">
        <v>1884</v>
      </c>
      <c r="E366" s="195" t="s">
        <v>1424</v>
      </c>
      <c r="F366" s="195"/>
      <c r="G366" s="193" t="s">
        <v>1425</v>
      </c>
      <c r="H366" s="195" t="s">
        <v>1419</v>
      </c>
      <c r="I366" s="195" t="s">
        <v>1383</v>
      </c>
      <c r="J366" s="195"/>
      <c r="K366" s="195" t="s">
        <v>1398</v>
      </c>
      <c r="L366" s="195">
        <v>1</v>
      </c>
      <c r="M366" s="195">
        <v>0</v>
      </c>
      <c r="N366" s="195">
        <v>1</v>
      </c>
      <c r="O366" s="195">
        <v>1</v>
      </c>
      <c r="P366" s="144">
        <v>1</v>
      </c>
      <c r="Q366" s="195">
        <v>0</v>
      </c>
      <c r="R366" s="195">
        <v>0</v>
      </c>
      <c r="S366" s="195">
        <v>0</v>
      </c>
      <c r="T366" s="195">
        <v>0</v>
      </c>
      <c r="U366" s="195">
        <v>0</v>
      </c>
      <c r="V366" s="195">
        <v>1</v>
      </c>
      <c r="W366" s="195"/>
      <c r="X366" s="195"/>
      <c r="Y366" s="195"/>
      <c r="Z366" s="195"/>
      <c r="AA366" s="195"/>
      <c r="AB366" s="195"/>
      <c r="AC366" s="195"/>
      <c r="AD366" s="195"/>
      <c r="AE366" s="195"/>
      <c r="AF366" s="195"/>
      <c r="AG366" s="195"/>
      <c r="AH366" s="195"/>
      <c r="AI366" s="195"/>
      <c r="AJ366" s="195"/>
      <c r="AK366" s="145"/>
      <c r="AL366" s="145"/>
      <c r="AM366" s="145"/>
      <c r="AN366" s="145"/>
      <c r="AO366" s="145"/>
    </row>
    <row r="367" spans="1:41" s="152" customFormat="1" x14ac:dyDescent="0.25">
      <c r="A367" s="195">
        <v>3.31</v>
      </c>
      <c r="B367" s="195" t="s">
        <v>1916</v>
      </c>
      <c r="C367" s="193" t="s">
        <v>41</v>
      </c>
      <c r="D367" s="195">
        <v>1863</v>
      </c>
      <c r="E367" s="195" t="s">
        <v>2203</v>
      </c>
      <c r="F367" s="195"/>
      <c r="G367" s="193" t="s">
        <v>2115</v>
      </c>
      <c r="H367" s="195" t="s">
        <v>1493</v>
      </c>
      <c r="I367" s="195" t="s">
        <v>1383</v>
      </c>
      <c r="J367" s="195" t="s">
        <v>1384</v>
      </c>
      <c r="K367" s="195" t="s">
        <v>1487</v>
      </c>
      <c r="L367" s="195">
        <v>1</v>
      </c>
      <c r="M367" s="195">
        <v>1</v>
      </c>
      <c r="N367" s="195">
        <v>0</v>
      </c>
      <c r="O367" s="195">
        <v>1</v>
      </c>
      <c r="P367" s="144">
        <v>0</v>
      </c>
      <c r="Q367" s="195">
        <v>0</v>
      </c>
      <c r="R367" s="195">
        <v>0</v>
      </c>
      <c r="S367" s="195">
        <v>0</v>
      </c>
      <c r="T367" s="195">
        <v>0</v>
      </c>
      <c r="U367" s="195">
        <v>0</v>
      </c>
      <c r="V367" s="195">
        <v>0</v>
      </c>
      <c r="W367" s="195"/>
      <c r="X367" s="195"/>
      <c r="Y367" s="195"/>
      <c r="Z367" s="195"/>
      <c r="AA367" s="195"/>
      <c r="AB367" s="195"/>
      <c r="AC367" s="195"/>
      <c r="AD367" s="195"/>
      <c r="AE367" s="195"/>
      <c r="AF367" s="195"/>
      <c r="AG367" s="195"/>
      <c r="AH367" s="195"/>
      <c r="AI367" s="195"/>
      <c r="AJ367" s="195"/>
      <c r="AK367" s="145"/>
      <c r="AL367" s="145"/>
      <c r="AM367" s="145"/>
      <c r="AN367" s="145"/>
      <c r="AO367" s="145"/>
    </row>
    <row r="368" spans="1:41" s="152" customFormat="1" x14ac:dyDescent="0.25">
      <c r="A368" s="195">
        <v>3.11</v>
      </c>
      <c r="B368" s="195" t="s">
        <v>1378</v>
      </c>
      <c r="C368" s="193" t="s">
        <v>41</v>
      </c>
      <c r="D368" s="195">
        <v>1428</v>
      </c>
      <c r="E368" s="195" t="s">
        <v>1502</v>
      </c>
      <c r="F368" s="195"/>
      <c r="G368" s="193" t="s">
        <v>1503</v>
      </c>
      <c r="H368" s="195" t="s">
        <v>1501</v>
      </c>
      <c r="I368" s="195" t="s">
        <v>1383</v>
      </c>
      <c r="J368" s="195" t="s">
        <v>1384</v>
      </c>
      <c r="K368" s="195" t="s">
        <v>1487</v>
      </c>
      <c r="L368" s="195">
        <v>1</v>
      </c>
      <c r="M368" s="195">
        <v>1</v>
      </c>
      <c r="N368" s="195">
        <v>0</v>
      </c>
      <c r="O368" s="195">
        <v>0</v>
      </c>
      <c r="P368" s="144">
        <v>0</v>
      </c>
      <c r="Q368" s="195">
        <v>0</v>
      </c>
      <c r="R368" s="195">
        <v>0</v>
      </c>
      <c r="S368" s="195">
        <v>0</v>
      </c>
      <c r="T368" s="195"/>
      <c r="U368" s="195"/>
      <c r="V368" s="195"/>
      <c r="W368" s="195"/>
      <c r="X368" s="195"/>
      <c r="Y368" s="195"/>
      <c r="Z368" s="195"/>
      <c r="AA368" s="195"/>
      <c r="AB368" s="195"/>
      <c r="AC368" s="195"/>
      <c r="AD368" s="195"/>
      <c r="AE368" s="195"/>
      <c r="AF368" s="195"/>
      <c r="AG368" s="195"/>
      <c r="AH368" s="195"/>
      <c r="AI368" s="195"/>
      <c r="AJ368" s="195"/>
      <c r="AK368" s="145"/>
      <c r="AL368" s="145"/>
      <c r="AM368" s="145"/>
      <c r="AN368" s="145"/>
      <c r="AO368" s="145"/>
    </row>
    <row r="369" spans="1:41" s="152" customFormat="1" x14ac:dyDescent="0.25">
      <c r="A369" s="195">
        <v>1.31</v>
      </c>
      <c r="B369" s="195" t="s">
        <v>48</v>
      </c>
      <c r="C369" s="193" t="s">
        <v>41</v>
      </c>
      <c r="D369" s="195">
        <v>3117</v>
      </c>
      <c r="E369" s="195" t="s">
        <v>2686</v>
      </c>
      <c r="F369" s="195"/>
      <c r="G369" s="193" t="s">
        <v>2687</v>
      </c>
      <c r="H369" s="195" t="s">
        <v>1673</v>
      </c>
      <c r="I369" s="195" t="s">
        <v>1383</v>
      </c>
      <c r="J369" s="195"/>
      <c r="K369" s="195" t="s">
        <v>1645</v>
      </c>
      <c r="L369" s="195">
        <v>1</v>
      </c>
      <c r="M369" s="195">
        <v>1</v>
      </c>
      <c r="N369" s="195">
        <v>0</v>
      </c>
      <c r="O369" s="195">
        <v>1</v>
      </c>
      <c r="P369" s="144">
        <v>1</v>
      </c>
      <c r="Q369" s="195">
        <v>0</v>
      </c>
      <c r="R369" s="195">
        <v>0</v>
      </c>
      <c r="S369" s="195">
        <v>0</v>
      </c>
      <c r="T369" s="195">
        <v>0</v>
      </c>
      <c r="U369" s="195">
        <v>0</v>
      </c>
      <c r="V369" s="195">
        <v>1</v>
      </c>
      <c r="W369" s="195"/>
      <c r="X369" s="195"/>
      <c r="Y369" s="195"/>
      <c r="Z369" s="195"/>
      <c r="AA369" s="195"/>
      <c r="AB369" s="195"/>
      <c r="AC369" s="195"/>
      <c r="AD369" s="195"/>
      <c r="AE369" s="195"/>
      <c r="AF369" s="195"/>
      <c r="AG369" s="195"/>
      <c r="AH369" s="195"/>
      <c r="AI369" s="195"/>
      <c r="AJ369" s="195"/>
      <c r="AK369" s="145"/>
      <c r="AL369" s="145"/>
      <c r="AM369" s="145"/>
      <c r="AN369" s="145"/>
      <c r="AO369" s="145"/>
    </row>
    <row r="370" spans="1:41" s="152" customFormat="1" x14ac:dyDescent="0.25">
      <c r="A370" s="195">
        <v>1.1100000000000001</v>
      </c>
      <c r="B370" s="195" t="s">
        <v>40</v>
      </c>
      <c r="C370" s="193" t="s">
        <v>41</v>
      </c>
      <c r="D370" s="195">
        <v>1575</v>
      </c>
      <c r="E370" s="195" t="s">
        <v>1729</v>
      </c>
      <c r="F370" s="195"/>
      <c r="G370" s="193" t="s">
        <v>1730</v>
      </c>
      <c r="H370" s="195" t="s">
        <v>1486</v>
      </c>
      <c r="I370" s="195" t="s">
        <v>1383</v>
      </c>
      <c r="J370" s="195"/>
      <c r="K370" s="195" t="s">
        <v>1487</v>
      </c>
      <c r="L370" s="195">
        <v>1</v>
      </c>
      <c r="M370" s="195">
        <v>0</v>
      </c>
      <c r="N370" s="195">
        <v>1</v>
      </c>
      <c r="O370" s="195">
        <v>0</v>
      </c>
      <c r="P370" s="144">
        <v>1</v>
      </c>
      <c r="Q370" s="195">
        <v>1</v>
      </c>
      <c r="R370" s="195"/>
      <c r="S370" s="195"/>
      <c r="T370" s="195"/>
      <c r="U370" s="195"/>
      <c r="V370" s="195"/>
      <c r="W370" s="195"/>
      <c r="X370" s="195"/>
      <c r="Y370" s="195"/>
      <c r="Z370" s="195"/>
      <c r="AA370" s="195"/>
      <c r="AB370" s="195"/>
      <c r="AC370" s="195"/>
      <c r="AD370" s="195"/>
      <c r="AE370" s="195"/>
      <c r="AF370" s="195"/>
      <c r="AG370" s="195"/>
      <c r="AH370" s="195"/>
      <c r="AI370" s="195"/>
      <c r="AJ370" s="195"/>
      <c r="AK370" s="145"/>
      <c r="AL370" s="145"/>
      <c r="AM370" s="145"/>
      <c r="AN370" s="145"/>
      <c r="AO370" s="145"/>
    </row>
    <row r="371" spans="1:41" s="152" customFormat="1" x14ac:dyDescent="0.25">
      <c r="A371" s="195">
        <v>1.21</v>
      </c>
      <c r="B371" s="195" t="s">
        <v>48</v>
      </c>
      <c r="C371" s="193" t="s">
        <v>41</v>
      </c>
      <c r="D371" s="195">
        <v>3001</v>
      </c>
      <c r="E371" s="195" t="s">
        <v>1718</v>
      </c>
      <c r="F371" s="195"/>
      <c r="G371" s="193" t="s">
        <v>1719</v>
      </c>
      <c r="H371" s="195" t="s">
        <v>1717</v>
      </c>
      <c r="I371" s="195" t="s">
        <v>1383</v>
      </c>
      <c r="J371" s="195"/>
      <c r="K371" s="195" t="s">
        <v>1385</v>
      </c>
      <c r="L371" s="195">
        <v>1</v>
      </c>
      <c r="M371" s="195">
        <v>0</v>
      </c>
      <c r="N371" s="195">
        <v>1</v>
      </c>
      <c r="O371" s="195">
        <v>1</v>
      </c>
      <c r="P371" s="144">
        <v>1</v>
      </c>
      <c r="Q371" s="195">
        <v>0</v>
      </c>
      <c r="R371" s="195">
        <v>0</v>
      </c>
      <c r="S371" s="195">
        <v>0</v>
      </c>
      <c r="T371" s="195">
        <v>0</v>
      </c>
      <c r="U371" s="195">
        <v>0</v>
      </c>
      <c r="V371" s="195">
        <v>1</v>
      </c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  <c r="AK371" s="145"/>
      <c r="AL371" s="145"/>
      <c r="AM371" s="145"/>
      <c r="AN371" s="145"/>
      <c r="AO371" s="145"/>
    </row>
    <row r="372" spans="1:41" s="152" customFormat="1" x14ac:dyDescent="0.25">
      <c r="A372" s="195">
        <v>1.1100000000000001</v>
      </c>
      <c r="B372" s="195" t="s">
        <v>40</v>
      </c>
      <c r="C372" s="193" t="s">
        <v>41</v>
      </c>
      <c r="D372" s="195" t="s">
        <v>1434</v>
      </c>
      <c r="E372" s="195" t="s">
        <v>1435</v>
      </c>
      <c r="F372" s="195"/>
      <c r="G372" s="193" t="s">
        <v>1436</v>
      </c>
      <c r="H372" s="195" t="s">
        <v>1430</v>
      </c>
      <c r="I372" s="195" t="s">
        <v>1383</v>
      </c>
      <c r="J372" s="195"/>
      <c r="K372" s="195" t="s">
        <v>1431</v>
      </c>
      <c r="L372" s="195">
        <v>1</v>
      </c>
      <c r="M372" s="195">
        <v>1</v>
      </c>
      <c r="N372" s="195">
        <v>0</v>
      </c>
      <c r="O372" s="195">
        <v>0</v>
      </c>
      <c r="P372" s="144">
        <v>0</v>
      </c>
      <c r="Q372" s="195">
        <v>0</v>
      </c>
      <c r="R372" s="195">
        <v>0</v>
      </c>
      <c r="S372" s="195">
        <v>0</v>
      </c>
      <c r="T372" s="195"/>
      <c r="U372" s="195"/>
      <c r="V372" s="195"/>
      <c r="W372" s="195"/>
      <c r="X372" s="195"/>
      <c r="Y372" s="195"/>
      <c r="Z372" s="195"/>
      <c r="AA372" s="195"/>
      <c r="AB372" s="195"/>
      <c r="AC372" s="195"/>
      <c r="AD372" s="195"/>
      <c r="AE372" s="195"/>
      <c r="AF372" s="195"/>
      <c r="AG372" s="195"/>
      <c r="AH372" s="195"/>
      <c r="AI372" s="195"/>
      <c r="AJ372" s="195"/>
      <c r="AK372" s="145"/>
      <c r="AL372" s="145"/>
      <c r="AM372" s="145"/>
      <c r="AN372" s="145"/>
      <c r="AO372" s="145"/>
    </row>
    <row r="373" spans="1:41" s="152" customFormat="1" x14ac:dyDescent="0.25">
      <c r="A373" s="195">
        <v>1.1100000000000001</v>
      </c>
      <c r="B373" s="195" t="s">
        <v>40</v>
      </c>
      <c r="C373" s="193" t="s">
        <v>41</v>
      </c>
      <c r="D373" s="195">
        <v>3031</v>
      </c>
      <c r="E373" s="195" t="s">
        <v>2732</v>
      </c>
      <c r="F373" s="195"/>
      <c r="G373" s="193" t="s">
        <v>2733</v>
      </c>
      <c r="H373" s="195" t="s">
        <v>1509</v>
      </c>
      <c r="I373" s="195" t="s">
        <v>1383</v>
      </c>
      <c r="J373" s="195"/>
      <c r="K373" s="195" t="s">
        <v>1510</v>
      </c>
      <c r="L373" s="195">
        <v>1</v>
      </c>
      <c r="M373" s="195"/>
      <c r="N373" s="195">
        <v>1</v>
      </c>
      <c r="O373" s="195"/>
      <c r="P373" s="144">
        <v>1</v>
      </c>
      <c r="Q373" s="195"/>
      <c r="R373" s="195"/>
      <c r="S373" s="195"/>
      <c r="T373" s="195"/>
      <c r="U373" s="195">
        <v>1</v>
      </c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/>
      <c r="AF373" s="195"/>
      <c r="AG373" s="195"/>
      <c r="AH373" s="195"/>
      <c r="AI373" s="195"/>
      <c r="AJ373" s="195"/>
      <c r="AK373" s="145"/>
      <c r="AL373" s="145"/>
      <c r="AM373" s="145"/>
      <c r="AN373" s="145"/>
      <c r="AO373" s="145"/>
    </row>
    <row r="374" spans="1:41" s="152" customFormat="1" x14ac:dyDescent="0.25">
      <c r="A374" s="195">
        <v>4.1100000000000003</v>
      </c>
      <c r="B374" s="195" t="s">
        <v>40</v>
      </c>
      <c r="C374" s="193" t="s">
        <v>41</v>
      </c>
      <c r="D374" s="195">
        <v>1805</v>
      </c>
      <c r="E374" s="195" t="s">
        <v>1969</v>
      </c>
      <c r="F374" s="195"/>
      <c r="G374" s="193" t="s">
        <v>1970</v>
      </c>
      <c r="H374" s="195" t="s">
        <v>1956</v>
      </c>
      <c r="I374" s="195" t="s">
        <v>1383</v>
      </c>
      <c r="J374" s="195"/>
      <c r="K374" s="195" t="s">
        <v>1533</v>
      </c>
      <c r="L374" s="195">
        <v>2</v>
      </c>
      <c r="M374" s="195">
        <v>0</v>
      </c>
      <c r="N374" s="195">
        <v>2</v>
      </c>
      <c r="O374" s="195">
        <v>0</v>
      </c>
      <c r="P374" s="144">
        <v>2</v>
      </c>
      <c r="Q374" s="195">
        <v>0</v>
      </c>
      <c r="R374" s="195">
        <v>0</v>
      </c>
      <c r="S374" s="195">
        <v>2</v>
      </c>
      <c r="T374" s="195"/>
      <c r="U374" s="195"/>
      <c r="V374" s="195"/>
      <c r="W374" s="195"/>
      <c r="X374" s="195"/>
      <c r="Y374" s="195"/>
      <c r="Z374" s="195"/>
      <c r="AA374" s="195"/>
      <c r="AB374" s="195"/>
      <c r="AC374" s="195"/>
      <c r="AD374" s="195"/>
      <c r="AE374" s="195"/>
      <c r="AF374" s="195"/>
      <c r="AG374" s="195"/>
      <c r="AH374" s="195"/>
      <c r="AI374" s="195"/>
      <c r="AJ374" s="195"/>
      <c r="AK374" s="145"/>
      <c r="AL374" s="145"/>
      <c r="AM374" s="145"/>
      <c r="AN374" s="145"/>
      <c r="AO374" s="145"/>
    </row>
    <row r="375" spans="1:41" s="152" customFormat="1" x14ac:dyDescent="0.25">
      <c r="A375" s="195">
        <v>1.31</v>
      </c>
      <c r="B375" s="195" t="s">
        <v>48</v>
      </c>
      <c r="C375" s="193" t="s">
        <v>41</v>
      </c>
      <c r="D375" s="195">
        <v>3050</v>
      </c>
      <c r="E375" s="195" t="s">
        <v>2693</v>
      </c>
      <c r="F375" s="195"/>
      <c r="G375" s="193" t="s">
        <v>2694</v>
      </c>
      <c r="H375" s="195" t="s">
        <v>1490</v>
      </c>
      <c r="I375" s="195" t="s">
        <v>1383</v>
      </c>
      <c r="J375" s="195"/>
      <c r="K375" s="195" t="s">
        <v>1487</v>
      </c>
      <c r="L375" s="195">
        <v>1</v>
      </c>
      <c r="M375" s="195">
        <v>0</v>
      </c>
      <c r="N375" s="195">
        <v>1</v>
      </c>
      <c r="O375" s="195">
        <v>1</v>
      </c>
      <c r="P375" s="144">
        <v>1</v>
      </c>
      <c r="Q375" s="195">
        <v>0</v>
      </c>
      <c r="R375" s="195">
        <v>0</v>
      </c>
      <c r="S375" s="195">
        <v>0</v>
      </c>
      <c r="T375" s="195">
        <v>0</v>
      </c>
      <c r="U375" s="195">
        <v>0</v>
      </c>
      <c r="V375" s="195">
        <v>1</v>
      </c>
      <c r="W375" s="195"/>
      <c r="X375" s="195"/>
      <c r="Y375" s="195"/>
      <c r="Z375" s="195"/>
      <c r="AA375" s="195"/>
      <c r="AB375" s="195"/>
      <c r="AC375" s="195"/>
      <c r="AD375" s="195"/>
      <c r="AE375" s="195"/>
      <c r="AF375" s="195"/>
      <c r="AG375" s="195"/>
      <c r="AH375" s="195"/>
      <c r="AI375" s="195"/>
      <c r="AJ375" s="195"/>
      <c r="AK375" s="145"/>
      <c r="AL375" s="145"/>
      <c r="AM375" s="145"/>
      <c r="AN375" s="145"/>
      <c r="AO375" s="145"/>
    </row>
    <row r="376" spans="1:41" s="152" customFormat="1" x14ac:dyDescent="0.25">
      <c r="A376" s="195">
        <v>1.31</v>
      </c>
      <c r="B376" s="195" t="s">
        <v>48</v>
      </c>
      <c r="C376" s="193" t="s">
        <v>41</v>
      </c>
      <c r="D376" s="195">
        <v>2042</v>
      </c>
      <c r="E376" s="195" t="s">
        <v>2072</v>
      </c>
      <c r="F376" s="195"/>
      <c r="G376" s="193" t="s">
        <v>2073</v>
      </c>
      <c r="H376" s="195" t="s">
        <v>1724</v>
      </c>
      <c r="I376" s="195" t="s">
        <v>1383</v>
      </c>
      <c r="J376" s="195"/>
      <c r="K376" s="195" t="s">
        <v>1533</v>
      </c>
      <c r="L376" s="195">
        <v>1</v>
      </c>
      <c r="M376" s="195">
        <v>0</v>
      </c>
      <c r="N376" s="195">
        <v>1</v>
      </c>
      <c r="O376" s="195">
        <v>1</v>
      </c>
      <c r="P376" s="144">
        <v>1</v>
      </c>
      <c r="Q376" s="195">
        <v>0</v>
      </c>
      <c r="R376" s="195">
        <v>0</v>
      </c>
      <c r="S376" s="195">
        <v>0</v>
      </c>
      <c r="T376" s="195">
        <v>0</v>
      </c>
      <c r="U376" s="195">
        <v>0</v>
      </c>
      <c r="V376" s="195">
        <v>1</v>
      </c>
      <c r="W376" s="195"/>
      <c r="X376" s="195"/>
      <c r="Y376" s="195"/>
      <c r="Z376" s="195"/>
      <c r="AA376" s="195"/>
      <c r="AB376" s="195"/>
      <c r="AC376" s="195"/>
      <c r="AD376" s="195"/>
      <c r="AE376" s="195"/>
      <c r="AF376" s="195"/>
      <c r="AG376" s="195"/>
      <c r="AH376" s="195"/>
      <c r="AI376" s="195"/>
      <c r="AJ376" s="195"/>
      <c r="AK376" s="145"/>
      <c r="AL376" s="145"/>
      <c r="AM376" s="145"/>
      <c r="AN376" s="145"/>
      <c r="AO376" s="145"/>
    </row>
    <row r="377" spans="1:41" s="152" customFormat="1" x14ac:dyDescent="0.25">
      <c r="A377" s="195">
        <v>1.31</v>
      </c>
      <c r="B377" s="195" t="s">
        <v>48</v>
      </c>
      <c r="C377" s="193" t="s">
        <v>41</v>
      </c>
      <c r="D377" s="195">
        <v>3130</v>
      </c>
      <c r="E377" s="195" t="s">
        <v>2718</v>
      </c>
      <c r="F377" s="195"/>
      <c r="G377" s="193" t="s">
        <v>2719</v>
      </c>
      <c r="H377" s="195" t="s">
        <v>1695</v>
      </c>
      <c r="I377" s="195" t="s">
        <v>1383</v>
      </c>
      <c r="J377" s="195"/>
      <c r="K377" s="195" t="s">
        <v>1590</v>
      </c>
      <c r="L377" s="195">
        <v>1</v>
      </c>
      <c r="M377" s="195">
        <v>0</v>
      </c>
      <c r="N377" s="195">
        <v>1</v>
      </c>
      <c r="O377" s="195">
        <v>1</v>
      </c>
      <c r="P377" s="144">
        <v>1</v>
      </c>
      <c r="Q377" s="195">
        <v>0</v>
      </c>
      <c r="R377" s="195">
        <v>0</v>
      </c>
      <c r="S377" s="195">
        <v>0</v>
      </c>
      <c r="T377" s="195">
        <v>0</v>
      </c>
      <c r="U377" s="195">
        <v>0</v>
      </c>
      <c r="V377" s="195">
        <v>0</v>
      </c>
      <c r="W377" s="195">
        <v>1</v>
      </c>
      <c r="X377" s="195"/>
      <c r="Y377" s="195"/>
      <c r="Z377" s="195"/>
      <c r="AA377" s="195"/>
      <c r="AB377" s="195"/>
      <c r="AC377" s="195"/>
      <c r="AD377" s="195"/>
      <c r="AE377" s="195"/>
      <c r="AF377" s="195"/>
      <c r="AG377" s="195"/>
      <c r="AH377" s="195"/>
      <c r="AI377" s="195"/>
      <c r="AJ377" s="195"/>
      <c r="AK377" s="145"/>
      <c r="AL377" s="145"/>
      <c r="AM377" s="145"/>
      <c r="AN377" s="145"/>
      <c r="AO377" s="145"/>
    </row>
    <row r="378" spans="1:41" s="152" customFormat="1" x14ac:dyDescent="0.25">
      <c r="A378" s="195">
        <v>1.1100000000000001</v>
      </c>
      <c r="B378" s="195" t="s">
        <v>40</v>
      </c>
      <c r="C378" s="193" t="s">
        <v>41</v>
      </c>
      <c r="D378" s="195">
        <v>2058</v>
      </c>
      <c r="E378" s="195" t="s">
        <v>1401</v>
      </c>
      <c r="F378" s="195"/>
      <c r="G378" s="193" t="s">
        <v>1402</v>
      </c>
      <c r="H378" s="195" t="s">
        <v>1397</v>
      </c>
      <c r="I378" s="195" t="s">
        <v>1383</v>
      </c>
      <c r="J378" s="195"/>
      <c r="K378" s="195" t="s">
        <v>1398</v>
      </c>
      <c r="L378" s="195">
        <v>1</v>
      </c>
      <c r="M378" s="195">
        <v>0</v>
      </c>
      <c r="N378" s="195">
        <v>1</v>
      </c>
      <c r="O378" s="195">
        <v>0</v>
      </c>
      <c r="P378" s="144">
        <v>1</v>
      </c>
      <c r="Q378" s="195">
        <v>0</v>
      </c>
      <c r="R378" s="195">
        <v>0</v>
      </c>
      <c r="S378" s="195">
        <v>0</v>
      </c>
      <c r="T378" s="195">
        <v>1</v>
      </c>
      <c r="U378" s="195"/>
      <c r="V378" s="195"/>
      <c r="W378" s="195"/>
      <c r="X378" s="195"/>
      <c r="Y378" s="195"/>
      <c r="Z378" s="195"/>
      <c r="AA378" s="195"/>
      <c r="AB378" s="195"/>
      <c r="AC378" s="195"/>
      <c r="AD378" s="195"/>
      <c r="AE378" s="195"/>
      <c r="AF378" s="195"/>
      <c r="AG378" s="195"/>
      <c r="AH378" s="195"/>
      <c r="AI378" s="195"/>
      <c r="AJ378" s="195"/>
      <c r="AK378" s="145"/>
      <c r="AL378" s="145"/>
      <c r="AM378" s="145"/>
      <c r="AN378" s="145"/>
      <c r="AO378" s="145"/>
    </row>
    <row r="379" spans="1:41" s="152" customFormat="1" x14ac:dyDescent="0.25">
      <c r="A379" s="195">
        <v>3.32</v>
      </c>
      <c r="B379" s="195" t="s">
        <v>1916</v>
      </c>
      <c r="C379" s="193"/>
      <c r="D379" s="195">
        <v>3051</v>
      </c>
      <c r="E379" s="195" t="s">
        <v>2236</v>
      </c>
      <c r="F379" s="195"/>
      <c r="G379" s="193" t="s">
        <v>2237</v>
      </c>
      <c r="H379" s="195" t="s">
        <v>1801</v>
      </c>
      <c r="I379" s="195" t="s">
        <v>1383</v>
      </c>
      <c r="J379" s="195" t="s">
        <v>1384</v>
      </c>
      <c r="K379" s="195" t="s">
        <v>1487</v>
      </c>
      <c r="L379" s="195">
        <v>15</v>
      </c>
      <c r="M379" s="195">
        <v>0</v>
      </c>
      <c r="N379" s="195">
        <v>15</v>
      </c>
      <c r="O379" s="195">
        <v>15</v>
      </c>
      <c r="P379" s="144">
        <v>15</v>
      </c>
      <c r="Q379" s="195">
        <v>0</v>
      </c>
      <c r="R379" s="195">
        <v>0</v>
      </c>
      <c r="S379" s="195">
        <v>0</v>
      </c>
      <c r="T379" s="195">
        <v>0</v>
      </c>
      <c r="U379" s="195">
        <v>0</v>
      </c>
      <c r="V379" s="195"/>
      <c r="W379" s="195">
        <v>15</v>
      </c>
      <c r="X379" s="195"/>
      <c r="Y379" s="195"/>
      <c r="Z379" s="195"/>
      <c r="AA379" s="195"/>
      <c r="AB379" s="195"/>
      <c r="AC379" s="195"/>
      <c r="AD379" s="195"/>
      <c r="AE379" s="195"/>
      <c r="AF379" s="195"/>
      <c r="AG379" s="195"/>
      <c r="AH379" s="195"/>
      <c r="AI379" s="195"/>
      <c r="AJ379" s="195"/>
      <c r="AK379" s="145"/>
      <c r="AL379" s="145"/>
      <c r="AM379" s="145"/>
      <c r="AN379" s="145"/>
      <c r="AO379" s="145"/>
    </row>
    <row r="380" spans="1:41" s="152" customFormat="1" x14ac:dyDescent="0.25">
      <c r="A380" s="195">
        <v>4.1100000000000003</v>
      </c>
      <c r="B380" s="195" t="s">
        <v>40</v>
      </c>
      <c r="C380" s="193" t="s">
        <v>41</v>
      </c>
      <c r="D380" s="195">
        <v>1661</v>
      </c>
      <c r="E380" s="195" t="s">
        <v>1959</v>
      </c>
      <c r="F380" s="195"/>
      <c r="G380" s="193" t="s">
        <v>1960</v>
      </c>
      <c r="H380" s="195" t="s">
        <v>1956</v>
      </c>
      <c r="I380" s="195" t="s">
        <v>1383</v>
      </c>
      <c r="J380" s="195"/>
      <c r="K380" s="195" t="s">
        <v>1533</v>
      </c>
      <c r="L380" s="195">
        <v>2</v>
      </c>
      <c r="M380" s="195">
        <v>0</v>
      </c>
      <c r="N380" s="195">
        <v>2</v>
      </c>
      <c r="O380" s="195">
        <v>0</v>
      </c>
      <c r="P380" s="144">
        <v>2</v>
      </c>
      <c r="Q380" s="195">
        <v>0</v>
      </c>
      <c r="R380" s="195">
        <v>0</v>
      </c>
      <c r="S380" s="195">
        <v>2</v>
      </c>
      <c r="T380" s="195"/>
      <c r="U380" s="195"/>
      <c r="V380" s="195"/>
      <c r="W380" s="195"/>
      <c r="X380" s="195"/>
      <c r="Y380" s="195"/>
      <c r="Z380" s="195"/>
      <c r="AA380" s="195"/>
      <c r="AB380" s="195"/>
      <c r="AC380" s="195"/>
      <c r="AD380" s="195"/>
      <c r="AE380" s="195"/>
      <c r="AF380" s="195"/>
      <c r="AG380" s="195"/>
      <c r="AH380" s="195"/>
      <c r="AI380" s="195"/>
      <c r="AJ380" s="195"/>
      <c r="AK380" s="145"/>
      <c r="AL380" s="145"/>
      <c r="AM380" s="145"/>
      <c r="AN380" s="145"/>
      <c r="AO380" s="145"/>
    </row>
    <row r="381" spans="1:41" s="152" customFormat="1" x14ac:dyDescent="0.25">
      <c r="A381" s="195">
        <v>1.1100000000000001</v>
      </c>
      <c r="B381" s="195" t="s">
        <v>40</v>
      </c>
      <c r="C381" s="193" t="s">
        <v>41</v>
      </c>
      <c r="D381" s="195">
        <v>3035</v>
      </c>
      <c r="E381" s="195" t="s">
        <v>2734</v>
      </c>
      <c r="F381" s="195"/>
      <c r="G381" s="193" t="s">
        <v>2735</v>
      </c>
      <c r="H381" s="195" t="s">
        <v>1589</v>
      </c>
      <c r="I381" s="195" t="s">
        <v>1383</v>
      </c>
      <c r="J381" s="195"/>
      <c r="K381" s="195" t="s">
        <v>1590</v>
      </c>
      <c r="L381" s="195">
        <v>1</v>
      </c>
      <c r="M381" s="195"/>
      <c r="N381" s="195">
        <v>1</v>
      </c>
      <c r="O381" s="195"/>
      <c r="P381" s="144">
        <v>1</v>
      </c>
      <c r="Q381" s="195"/>
      <c r="R381" s="195"/>
      <c r="S381" s="195"/>
      <c r="T381" s="195"/>
      <c r="U381" s="195">
        <v>1</v>
      </c>
      <c r="V381" s="195"/>
      <c r="W381" s="195"/>
      <c r="X381" s="195"/>
      <c r="Y381" s="195"/>
      <c r="Z381" s="195"/>
      <c r="AA381" s="195"/>
      <c r="AB381" s="195"/>
      <c r="AC381" s="195"/>
      <c r="AD381" s="195"/>
      <c r="AE381" s="195"/>
      <c r="AF381" s="195"/>
      <c r="AG381" s="195"/>
      <c r="AH381" s="195"/>
      <c r="AI381" s="195"/>
      <c r="AJ381" s="195"/>
      <c r="AK381" s="145"/>
      <c r="AL381" s="145"/>
      <c r="AM381" s="145"/>
      <c r="AN381" s="145"/>
      <c r="AO381" s="145"/>
    </row>
    <row r="382" spans="1:41" s="152" customFormat="1" x14ac:dyDescent="0.25">
      <c r="A382" s="195">
        <v>1.1100000000000001</v>
      </c>
      <c r="B382" s="195" t="s">
        <v>40</v>
      </c>
      <c r="C382" s="193" t="s">
        <v>41</v>
      </c>
      <c r="D382" s="195" t="s">
        <v>1908</v>
      </c>
      <c r="E382" s="195" t="s">
        <v>1909</v>
      </c>
      <c r="F382" s="195"/>
      <c r="G382" s="193" t="s">
        <v>1910</v>
      </c>
      <c r="H382" s="195" t="s">
        <v>1907</v>
      </c>
      <c r="I382" s="195" t="s">
        <v>1383</v>
      </c>
      <c r="J382" s="195"/>
      <c r="K382" s="195" t="s">
        <v>1385</v>
      </c>
      <c r="L382" s="195">
        <v>1</v>
      </c>
      <c r="M382" s="195">
        <v>0</v>
      </c>
      <c r="N382" s="195">
        <v>1</v>
      </c>
      <c r="O382" s="195">
        <v>0</v>
      </c>
      <c r="P382" s="144">
        <v>1</v>
      </c>
      <c r="Q382" s="195">
        <v>1</v>
      </c>
      <c r="R382" s="195"/>
      <c r="S382" s="195"/>
      <c r="T382" s="195"/>
      <c r="U382" s="195"/>
      <c r="V382" s="195"/>
      <c r="W382" s="195"/>
      <c r="X382" s="195"/>
      <c r="Y382" s="195"/>
      <c r="Z382" s="195"/>
      <c r="AA382" s="195"/>
      <c r="AB382" s="195"/>
      <c r="AC382" s="195"/>
      <c r="AD382" s="195"/>
      <c r="AE382" s="195"/>
      <c r="AF382" s="195"/>
      <c r="AG382" s="195"/>
      <c r="AH382" s="195"/>
      <c r="AI382" s="195"/>
      <c r="AJ382" s="195"/>
      <c r="AK382" s="145"/>
      <c r="AL382" s="145"/>
      <c r="AM382" s="145"/>
      <c r="AN382" s="145"/>
      <c r="AO382" s="145"/>
    </row>
    <row r="383" spans="1:41" s="152" customFormat="1" x14ac:dyDescent="0.25">
      <c r="A383" s="195">
        <v>3.42</v>
      </c>
      <c r="B383" s="195" t="s">
        <v>2155</v>
      </c>
      <c r="C383" s="193" t="s">
        <v>2156</v>
      </c>
      <c r="D383" s="195" t="s">
        <v>56</v>
      </c>
      <c r="E383" s="195" t="s">
        <v>56</v>
      </c>
      <c r="F383" s="195"/>
      <c r="G383" s="193" t="s">
        <v>57</v>
      </c>
      <c r="H383" s="195" t="s">
        <v>1383</v>
      </c>
      <c r="I383" s="195" t="s">
        <v>1383</v>
      </c>
      <c r="J383" s="195" t="s">
        <v>2403</v>
      </c>
      <c r="K383" s="195" t="s">
        <v>2157</v>
      </c>
      <c r="L383" s="195">
        <v>315</v>
      </c>
      <c r="M383" s="195">
        <v>0</v>
      </c>
      <c r="N383" s="195">
        <v>315</v>
      </c>
      <c r="O383" s="195">
        <v>315</v>
      </c>
      <c r="P383" s="144">
        <v>315</v>
      </c>
      <c r="Q383" s="195">
        <v>0</v>
      </c>
      <c r="R383" s="195">
        <v>0</v>
      </c>
      <c r="S383" s="195">
        <v>0</v>
      </c>
      <c r="T383" s="195">
        <v>0</v>
      </c>
      <c r="U383" s="195"/>
      <c r="V383" s="195"/>
      <c r="W383" s="195"/>
      <c r="X383" s="195"/>
      <c r="Y383" s="195">
        <v>25</v>
      </c>
      <c r="Z383" s="225">
        <v>25</v>
      </c>
      <c r="AA383" s="225">
        <v>60</v>
      </c>
      <c r="AB383" s="225">
        <v>60</v>
      </c>
      <c r="AC383" s="225">
        <v>60</v>
      </c>
      <c r="AD383">
        <v>30</v>
      </c>
      <c r="AE383">
        <v>30</v>
      </c>
      <c r="AF383">
        <v>15</v>
      </c>
      <c r="AG383">
        <v>10</v>
      </c>
      <c r="AH383"/>
      <c r="AI383"/>
      <c r="AJ383"/>
      <c r="AK383" s="145"/>
      <c r="AL383" s="145"/>
      <c r="AM383" s="145"/>
      <c r="AN383" s="145"/>
      <c r="AO383" s="145"/>
    </row>
    <row r="384" spans="1:41" s="152" customFormat="1" x14ac:dyDescent="0.25">
      <c r="A384" s="195">
        <v>3.11</v>
      </c>
      <c r="B384" s="195" t="s">
        <v>1378</v>
      </c>
      <c r="C384" s="193" t="s">
        <v>41</v>
      </c>
      <c r="D384" s="195">
        <v>2051</v>
      </c>
      <c r="E384" s="195" t="s">
        <v>1879</v>
      </c>
      <c r="F384" s="195"/>
      <c r="G384" s="193" t="s">
        <v>1880</v>
      </c>
      <c r="H384" s="195" t="s">
        <v>1845</v>
      </c>
      <c r="I384" s="195" t="s">
        <v>1383</v>
      </c>
      <c r="J384" s="195" t="s">
        <v>1384</v>
      </c>
      <c r="K384" s="195" t="s">
        <v>1385</v>
      </c>
      <c r="L384" s="195">
        <v>1</v>
      </c>
      <c r="M384" s="195">
        <v>0</v>
      </c>
      <c r="N384" s="195">
        <v>1</v>
      </c>
      <c r="O384" s="195">
        <v>0</v>
      </c>
      <c r="P384" s="144">
        <v>1</v>
      </c>
      <c r="Q384" s="195">
        <v>0</v>
      </c>
      <c r="R384" s="195">
        <v>0</v>
      </c>
      <c r="S384" s="195">
        <v>0</v>
      </c>
      <c r="T384" s="195">
        <v>1</v>
      </c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  <c r="AK384" s="145"/>
      <c r="AL384" s="145"/>
      <c r="AM384" s="145"/>
      <c r="AN384" s="145"/>
      <c r="AO384" s="145"/>
    </row>
    <row r="385" spans="1:41" s="152" customFormat="1" x14ac:dyDescent="0.25">
      <c r="A385" s="195">
        <v>1.21</v>
      </c>
      <c r="B385" s="195" t="s">
        <v>48</v>
      </c>
      <c r="C385" s="193" t="s">
        <v>41</v>
      </c>
      <c r="D385" s="195" t="s">
        <v>1678</v>
      </c>
      <c r="E385" s="195" t="s">
        <v>1679</v>
      </c>
      <c r="F385" s="195"/>
      <c r="G385" s="193" t="s">
        <v>1680</v>
      </c>
      <c r="H385" s="195" t="s">
        <v>1681</v>
      </c>
      <c r="I385" s="195" t="s">
        <v>1383</v>
      </c>
      <c r="J385" s="195"/>
      <c r="K385" s="195" t="s">
        <v>1487</v>
      </c>
      <c r="L385" s="195">
        <v>3</v>
      </c>
      <c r="M385" s="195">
        <v>1</v>
      </c>
      <c r="N385" s="195">
        <v>2</v>
      </c>
      <c r="O385" s="195">
        <v>3</v>
      </c>
      <c r="P385" s="144">
        <v>2</v>
      </c>
      <c r="Q385" s="195">
        <v>0</v>
      </c>
      <c r="R385" s="195">
        <v>0</v>
      </c>
      <c r="S385" s="195">
        <v>0</v>
      </c>
      <c r="T385" s="195">
        <v>-1</v>
      </c>
      <c r="U385" s="195">
        <v>0</v>
      </c>
      <c r="V385" s="195">
        <v>3</v>
      </c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  <c r="AK385" s="145"/>
      <c r="AL385" s="145"/>
      <c r="AM385" s="145"/>
      <c r="AN385" s="145"/>
      <c r="AO385" s="145"/>
    </row>
    <row r="386" spans="1:41" s="152" customFormat="1" x14ac:dyDescent="0.25">
      <c r="A386" s="195">
        <v>1.31</v>
      </c>
      <c r="B386" s="195" t="s">
        <v>1916</v>
      </c>
      <c r="C386" s="193" t="s">
        <v>41</v>
      </c>
      <c r="D386" s="195">
        <v>2092</v>
      </c>
      <c r="E386" s="195" t="s">
        <v>2132</v>
      </c>
      <c r="F386" s="195"/>
      <c r="G386" s="193" t="s">
        <v>2133</v>
      </c>
      <c r="H386" s="195" t="s">
        <v>1695</v>
      </c>
      <c r="I386" s="195" t="s">
        <v>1383</v>
      </c>
      <c r="J386" s="195"/>
      <c r="K386" s="195" t="s">
        <v>1590</v>
      </c>
      <c r="L386" s="195">
        <v>2</v>
      </c>
      <c r="M386" s="195">
        <v>0</v>
      </c>
      <c r="N386" s="195">
        <v>2</v>
      </c>
      <c r="O386" s="195">
        <v>2</v>
      </c>
      <c r="P386" s="144">
        <v>2</v>
      </c>
      <c r="Q386" s="195">
        <v>0</v>
      </c>
      <c r="R386" s="195">
        <v>0</v>
      </c>
      <c r="S386" s="195">
        <v>0</v>
      </c>
      <c r="T386" s="195">
        <v>0</v>
      </c>
      <c r="U386" s="195">
        <v>0</v>
      </c>
      <c r="V386" s="195">
        <v>2</v>
      </c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  <c r="AK386" s="145"/>
      <c r="AL386" s="145"/>
      <c r="AM386" s="145"/>
      <c r="AN386" s="145"/>
      <c r="AO386" s="145"/>
    </row>
    <row r="387" spans="1:41" s="152" customFormat="1" x14ac:dyDescent="0.25">
      <c r="A387" s="195">
        <v>3.31</v>
      </c>
      <c r="B387" s="195" t="s">
        <v>1916</v>
      </c>
      <c r="C387" s="193" t="s">
        <v>41</v>
      </c>
      <c r="D387" s="195">
        <v>3072</v>
      </c>
      <c r="E387" s="195" t="s">
        <v>2703</v>
      </c>
      <c r="F387" s="195"/>
      <c r="G387" s="193" t="s">
        <v>2704</v>
      </c>
      <c r="H387" s="195" t="s">
        <v>1684</v>
      </c>
      <c r="I387" s="195" t="s">
        <v>1383</v>
      </c>
      <c r="J387" s="195" t="s">
        <v>1384</v>
      </c>
      <c r="K387" s="195" t="s">
        <v>1645</v>
      </c>
      <c r="L387" s="195">
        <v>1</v>
      </c>
      <c r="M387" s="195">
        <v>0</v>
      </c>
      <c r="N387" s="195">
        <v>1</v>
      </c>
      <c r="O387" s="195">
        <v>1</v>
      </c>
      <c r="P387" s="144">
        <v>1</v>
      </c>
      <c r="Q387" s="195">
        <v>0</v>
      </c>
      <c r="R387" s="195">
        <v>0</v>
      </c>
      <c r="S387" s="195">
        <v>0</v>
      </c>
      <c r="T387" s="195">
        <v>0</v>
      </c>
      <c r="U387" s="195">
        <v>0</v>
      </c>
      <c r="V387" s="195">
        <v>0</v>
      </c>
      <c r="W387" s="195">
        <v>1</v>
      </c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  <c r="AK387" s="145"/>
      <c r="AL387" s="145"/>
      <c r="AM387" s="145"/>
      <c r="AN387" s="145"/>
      <c r="AO387" s="145"/>
    </row>
    <row r="388" spans="1:41" s="152" customFormat="1" x14ac:dyDescent="0.25">
      <c r="A388" s="195">
        <v>1.1100000000000001</v>
      </c>
      <c r="B388" s="195" t="s">
        <v>40</v>
      </c>
      <c r="C388" s="193" t="s">
        <v>41</v>
      </c>
      <c r="D388" s="195">
        <v>1723</v>
      </c>
      <c r="E388" s="195" t="s">
        <v>1700</v>
      </c>
      <c r="F388" s="195"/>
      <c r="G388" s="193" t="s">
        <v>1701</v>
      </c>
      <c r="H388" s="195" t="s">
        <v>1702</v>
      </c>
      <c r="I388" s="195" t="s">
        <v>1383</v>
      </c>
      <c r="J388" s="195"/>
      <c r="K388" s="195" t="s">
        <v>1385</v>
      </c>
      <c r="L388" s="195">
        <v>1</v>
      </c>
      <c r="M388" s="195">
        <v>0</v>
      </c>
      <c r="N388" s="195">
        <v>1</v>
      </c>
      <c r="O388" s="195">
        <v>0</v>
      </c>
      <c r="P388" s="144">
        <v>1</v>
      </c>
      <c r="Q388" s="195">
        <v>1</v>
      </c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  <c r="AK388" s="145"/>
      <c r="AL388" s="145"/>
      <c r="AM388" s="145"/>
      <c r="AN388" s="145"/>
      <c r="AO388" s="145"/>
    </row>
    <row r="389" spans="1:41" s="152" customFormat="1" x14ac:dyDescent="0.25">
      <c r="A389" s="195">
        <v>1.31</v>
      </c>
      <c r="B389" s="195" t="s">
        <v>48</v>
      </c>
      <c r="C389" s="193" t="s">
        <v>41</v>
      </c>
      <c r="D389" s="195">
        <v>3120</v>
      </c>
      <c r="E389" s="195" t="s">
        <v>2699</v>
      </c>
      <c r="F389" s="195"/>
      <c r="G389" s="193" t="s">
        <v>2700</v>
      </c>
      <c r="H389" s="195" t="s">
        <v>1873</v>
      </c>
      <c r="I389" s="195" t="s">
        <v>1383</v>
      </c>
      <c r="J389" s="195"/>
      <c r="K389" s="195" t="s">
        <v>1431</v>
      </c>
      <c r="L389" s="195">
        <v>1</v>
      </c>
      <c r="M389" s="195">
        <v>0</v>
      </c>
      <c r="N389" s="195">
        <v>1</v>
      </c>
      <c r="O389" s="195">
        <v>1</v>
      </c>
      <c r="P389" s="144">
        <v>1</v>
      </c>
      <c r="Q389" s="195">
        <v>0</v>
      </c>
      <c r="R389" s="195">
        <v>0</v>
      </c>
      <c r="S389" s="195">
        <v>0</v>
      </c>
      <c r="T389" s="195">
        <v>0</v>
      </c>
      <c r="U389" s="195">
        <v>0</v>
      </c>
      <c r="V389" s="195">
        <v>1</v>
      </c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45"/>
      <c r="AL389" s="145"/>
      <c r="AM389" s="145"/>
      <c r="AN389" s="145"/>
      <c r="AO389" s="145"/>
    </row>
    <row r="390" spans="1:41" s="152" customFormat="1" x14ac:dyDescent="0.25">
      <c r="A390" s="195">
        <v>3.32</v>
      </c>
      <c r="B390" s="195" t="s">
        <v>1916</v>
      </c>
      <c r="C390" s="193" t="s">
        <v>41</v>
      </c>
      <c r="D390" s="195">
        <v>3115</v>
      </c>
      <c r="E390" s="195" t="s">
        <v>3458</v>
      </c>
      <c r="F390" s="195" t="s">
        <v>42</v>
      </c>
      <c r="G390" s="193" t="s">
        <v>2107</v>
      </c>
      <c r="H390" s="195" t="s">
        <v>1486</v>
      </c>
      <c r="I390" s="195" t="s">
        <v>1383</v>
      </c>
      <c r="J390" s="195" t="s">
        <v>1384</v>
      </c>
      <c r="K390" s="195" t="s">
        <v>1487</v>
      </c>
      <c r="L390" s="195">
        <v>87</v>
      </c>
      <c r="M390" s="195">
        <v>0</v>
      </c>
      <c r="N390" s="195">
        <v>87</v>
      </c>
      <c r="O390" s="195">
        <v>87</v>
      </c>
      <c r="P390" s="144">
        <v>87</v>
      </c>
      <c r="Q390" s="195">
        <v>0</v>
      </c>
      <c r="R390" s="195">
        <v>0</v>
      </c>
      <c r="S390" s="195">
        <v>0</v>
      </c>
      <c r="T390" s="195">
        <v>0</v>
      </c>
      <c r="U390" s="195">
        <v>0</v>
      </c>
      <c r="V390" s="195"/>
      <c r="W390" s="195">
        <v>25</v>
      </c>
      <c r="X390" s="195">
        <v>50</v>
      </c>
      <c r="Y390" s="195">
        <v>12</v>
      </c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  <c r="AK390" s="145"/>
      <c r="AL390" s="145"/>
      <c r="AM390" s="145"/>
      <c r="AN390" s="145"/>
      <c r="AO390" s="145"/>
    </row>
    <row r="391" spans="1:41" s="152" customFormat="1" x14ac:dyDescent="0.25">
      <c r="A391" s="195">
        <v>1.21</v>
      </c>
      <c r="B391" s="195" t="s">
        <v>48</v>
      </c>
      <c r="C391" s="193" t="s">
        <v>41</v>
      </c>
      <c r="D391" s="195">
        <v>2008</v>
      </c>
      <c r="E391" s="195" t="s">
        <v>1715</v>
      </c>
      <c r="F391" s="195"/>
      <c r="G391" s="193" t="s">
        <v>1716</v>
      </c>
      <c r="H391" s="195" t="s">
        <v>1717</v>
      </c>
      <c r="I391" s="195" t="s">
        <v>1383</v>
      </c>
      <c r="J391" s="195"/>
      <c r="K391" s="195" t="s">
        <v>1385</v>
      </c>
      <c r="L391" s="195">
        <v>1</v>
      </c>
      <c r="M391" s="195">
        <v>0</v>
      </c>
      <c r="N391" s="195">
        <v>1</v>
      </c>
      <c r="O391" s="195">
        <v>1</v>
      </c>
      <c r="P391" s="144">
        <v>1</v>
      </c>
      <c r="Q391" s="195">
        <v>0</v>
      </c>
      <c r="R391" s="195">
        <v>0</v>
      </c>
      <c r="S391" s="195">
        <v>0</v>
      </c>
      <c r="T391" s="195">
        <v>0</v>
      </c>
      <c r="U391" s="195">
        <v>0</v>
      </c>
      <c r="V391" s="195">
        <v>1</v>
      </c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  <c r="AK391" s="145"/>
      <c r="AL391" s="145"/>
      <c r="AM391" s="145"/>
      <c r="AN391" s="145"/>
      <c r="AO391" s="145"/>
    </row>
    <row r="392" spans="1:41" s="152" customFormat="1" x14ac:dyDescent="0.25">
      <c r="A392" s="195">
        <v>1.1200000000000001</v>
      </c>
      <c r="B392" s="195" t="s">
        <v>40</v>
      </c>
      <c r="C392" s="193" t="s">
        <v>41</v>
      </c>
      <c r="D392" s="195">
        <v>1182</v>
      </c>
      <c r="E392" s="195" t="s">
        <v>2087</v>
      </c>
      <c r="F392" s="195"/>
      <c r="G392" s="193" t="s">
        <v>2088</v>
      </c>
      <c r="H392" s="195" t="s">
        <v>2089</v>
      </c>
      <c r="I392" s="195" t="s">
        <v>1383</v>
      </c>
      <c r="J392" s="195"/>
      <c r="K392" s="195" t="s">
        <v>1398</v>
      </c>
      <c r="L392" s="195">
        <v>451</v>
      </c>
      <c r="M392" s="195">
        <v>0</v>
      </c>
      <c r="N392" s="195">
        <v>451</v>
      </c>
      <c r="O392" s="195">
        <v>0</v>
      </c>
      <c r="P392" s="144">
        <v>26</v>
      </c>
      <c r="Q392" s="195">
        <v>26</v>
      </c>
      <c r="R392" s="195">
        <v>0</v>
      </c>
      <c r="S392" s="195"/>
      <c r="T392" s="195"/>
      <c r="U392" s="195"/>
      <c r="V392" s="195"/>
      <c r="W392" s="195"/>
      <c r="X392" s="195"/>
      <c r="Y392" s="195"/>
      <c r="Z392" s="195"/>
      <c r="AA392" s="195"/>
      <c r="AB392" s="195"/>
      <c r="AC392" s="195"/>
      <c r="AD392" s="195"/>
      <c r="AE392" s="195"/>
      <c r="AF392" s="195"/>
      <c r="AG392" s="195"/>
      <c r="AH392" s="195"/>
      <c r="AI392" s="195"/>
      <c r="AJ392" s="195"/>
      <c r="AK392" s="145"/>
      <c r="AL392" s="145"/>
      <c r="AM392" s="145"/>
      <c r="AN392" s="145"/>
      <c r="AO392" s="145"/>
    </row>
    <row r="393" spans="1:41" s="152" customFormat="1" x14ac:dyDescent="0.25">
      <c r="A393" s="195">
        <v>1.31</v>
      </c>
      <c r="B393" s="195" t="s">
        <v>48</v>
      </c>
      <c r="C393" s="193" t="s">
        <v>41</v>
      </c>
      <c r="D393" s="195">
        <v>2025</v>
      </c>
      <c r="E393" s="195" t="s">
        <v>1894</v>
      </c>
      <c r="F393" s="195"/>
      <c r="G393" s="193" t="s">
        <v>1895</v>
      </c>
      <c r="H393" s="195" t="s">
        <v>1883</v>
      </c>
      <c r="I393" s="195" t="s">
        <v>1383</v>
      </c>
      <c r="J393" s="195"/>
      <c r="K393" s="195" t="s">
        <v>1385</v>
      </c>
      <c r="L393" s="195">
        <v>1</v>
      </c>
      <c r="M393" s="195">
        <v>0</v>
      </c>
      <c r="N393" s="195">
        <v>1</v>
      </c>
      <c r="O393" s="195">
        <v>1</v>
      </c>
      <c r="P393" s="144">
        <v>1</v>
      </c>
      <c r="Q393" s="195">
        <v>0</v>
      </c>
      <c r="R393" s="195">
        <v>0</v>
      </c>
      <c r="S393" s="195">
        <v>0</v>
      </c>
      <c r="T393" s="195">
        <v>0</v>
      </c>
      <c r="U393" s="195">
        <v>0</v>
      </c>
      <c r="V393" s="195">
        <v>1</v>
      </c>
      <c r="W393" s="195"/>
      <c r="X393" s="195"/>
      <c r="Y393" s="195"/>
      <c r="Z393" s="195"/>
      <c r="AA393" s="195"/>
      <c r="AB393" s="195"/>
      <c r="AC393" s="195"/>
      <c r="AD393" s="195"/>
      <c r="AE393" s="195"/>
      <c r="AF393" s="195"/>
      <c r="AG393" s="195"/>
      <c r="AH393" s="195"/>
      <c r="AI393" s="195"/>
      <c r="AJ393" s="195"/>
      <c r="AK393" s="145"/>
      <c r="AL393" s="145"/>
      <c r="AM393" s="145"/>
      <c r="AN393" s="145"/>
      <c r="AO393" s="145"/>
    </row>
    <row r="394" spans="1:41" s="152" customFormat="1" x14ac:dyDescent="0.25">
      <c r="A394" s="195">
        <v>3.11</v>
      </c>
      <c r="B394" s="195" t="s">
        <v>1378</v>
      </c>
      <c r="C394" s="193" t="s">
        <v>41</v>
      </c>
      <c r="D394" s="195">
        <v>2002</v>
      </c>
      <c r="E394" s="195" t="s">
        <v>1481</v>
      </c>
      <c r="F394" s="195"/>
      <c r="G394" s="193" t="s">
        <v>1482</v>
      </c>
      <c r="H394" s="195" t="s">
        <v>1475</v>
      </c>
      <c r="I394" s="195" t="s">
        <v>1383</v>
      </c>
      <c r="J394" s="195" t="s">
        <v>1384</v>
      </c>
      <c r="K394" s="195" t="s">
        <v>1385</v>
      </c>
      <c r="L394" s="195">
        <v>1</v>
      </c>
      <c r="M394" s="195">
        <v>0</v>
      </c>
      <c r="N394" s="195">
        <v>1</v>
      </c>
      <c r="O394" s="195">
        <v>0</v>
      </c>
      <c r="P394" s="144">
        <v>1</v>
      </c>
      <c r="Q394" s="195">
        <v>0</v>
      </c>
      <c r="R394" s="195">
        <v>0</v>
      </c>
      <c r="S394" s="195">
        <v>1</v>
      </c>
      <c r="T394" s="195"/>
      <c r="U394" s="195"/>
      <c r="V394" s="195"/>
      <c r="W394" s="195"/>
      <c r="X394" s="195"/>
      <c r="Y394" s="195"/>
      <c r="Z394" s="195"/>
      <c r="AA394" s="195"/>
      <c r="AB394" s="195"/>
      <c r="AC394" s="195"/>
      <c r="AD394" s="195"/>
      <c r="AE394" s="195"/>
      <c r="AF394" s="195"/>
      <c r="AG394" s="195"/>
      <c r="AH394" s="195"/>
      <c r="AI394" s="195"/>
      <c r="AJ394" s="195"/>
      <c r="AK394" s="145"/>
      <c r="AL394" s="145"/>
      <c r="AM394" s="145"/>
      <c r="AN394" s="145"/>
      <c r="AO394" s="145"/>
    </row>
    <row r="395" spans="1:41" s="152" customFormat="1" x14ac:dyDescent="0.25">
      <c r="A395" s="195">
        <v>1.1100000000000001</v>
      </c>
      <c r="B395" s="195" t="s">
        <v>40</v>
      </c>
      <c r="C395" s="193" t="s">
        <v>41</v>
      </c>
      <c r="D395" s="195">
        <v>2085</v>
      </c>
      <c r="E395" s="195" t="s">
        <v>1911</v>
      </c>
      <c r="F395" s="195"/>
      <c r="G395" s="193" t="s">
        <v>1912</v>
      </c>
      <c r="H395" s="195" t="s">
        <v>1907</v>
      </c>
      <c r="I395" s="195" t="s">
        <v>1383</v>
      </c>
      <c r="J395" s="195"/>
      <c r="K395" s="195" t="s">
        <v>1385</v>
      </c>
      <c r="L395" s="195">
        <v>0</v>
      </c>
      <c r="M395" s="195">
        <v>1</v>
      </c>
      <c r="N395" s="195">
        <v>-1</v>
      </c>
      <c r="O395" s="195">
        <v>0</v>
      </c>
      <c r="P395" s="144">
        <v>-1</v>
      </c>
      <c r="Q395" s="195">
        <v>0</v>
      </c>
      <c r="R395" s="195">
        <v>0</v>
      </c>
      <c r="S395" s="195">
        <v>0</v>
      </c>
      <c r="T395" s="195">
        <v>-1</v>
      </c>
      <c r="U395" s="195"/>
      <c r="V395" s="195"/>
      <c r="W395" s="195"/>
      <c r="X395" s="195"/>
      <c r="Y395" s="195"/>
      <c r="Z395" s="195"/>
      <c r="AA395" s="195"/>
      <c r="AB395" s="195"/>
      <c r="AC395" s="195"/>
      <c r="AD395" s="195"/>
      <c r="AE395" s="195"/>
      <c r="AF395" s="195"/>
      <c r="AG395" s="195"/>
      <c r="AH395" s="195"/>
      <c r="AI395" s="195"/>
      <c r="AJ395" s="195"/>
      <c r="AK395" s="145"/>
      <c r="AL395" s="145"/>
      <c r="AM395" s="145"/>
      <c r="AN395" s="145"/>
      <c r="AO395" s="145"/>
    </row>
    <row r="396" spans="1:41" s="152" customFormat="1" x14ac:dyDescent="0.25">
      <c r="A396" s="195">
        <v>5</v>
      </c>
      <c r="B396" s="195" t="s">
        <v>58</v>
      </c>
      <c r="C396" s="193" t="s">
        <v>58</v>
      </c>
      <c r="D396" s="195" t="s">
        <v>56</v>
      </c>
      <c r="E396" s="195" t="s">
        <v>56</v>
      </c>
      <c r="F396" s="195"/>
      <c r="G396" s="193" t="s">
        <v>1931</v>
      </c>
      <c r="H396" s="195" t="s">
        <v>1932</v>
      </c>
      <c r="I396" s="195" t="s">
        <v>1383</v>
      </c>
      <c r="J396" s="195"/>
      <c r="K396" s="195" t="s">
        <v>1533</v>
      </c>
      <c r="L396" s="195">
        <f t="shared" ref="L396:L403" si="0">SUM(W396:AO396)</f>
        <v>143</v>
      </c>
      <c r="M396" s="195">
        <v>0</v>
      </c>
      <c r="N396" s="195">
        <f t="shared" ref="N396:N403" si="1">L396</f>
        <v>143</v>
      </c>
      <c r="O396" s="195">
        <f t="shared" ref="O396:P403" si="2">N396</f>
        <v>143</v>
      </c>
      <c r="P396" s="144">
        <f t="shared" si="2"/>
        <v>143</v>
      </c>
      <c r="Q396" s="195">
        <v>0</v>
      </c>
      <c r="R396" s="195">
        <v>0</v>
      </c>
      <c r="S396" s="195"/>
      <c r="T396" s="195"/>
      <c r="U396" s="195"/>
      <c r="V396" s="195"/>
      <c r="W396" s="195"/>
      <c r="X396" s="195">
        <v>11</v>
      </c>
      <c r="Y396" s="195">
        <v>11</v>
      </c>
      <c r="Z396" s="195">
        <v>11</v>
      </c>
      <c r="AA396" s="195">
        <v>11</v>
      </c>
      <c r="AB396" s="195">
        <v>11</v>
      </c>
      <c r="AC396" s="195">
        <v>11</v>
      </c>
      <c r="AD396" s="195">
        <v>11</v>
      </c>
      <c r="AE396" s="195">
        <v>11</v>
      </c>
      <c r="AF396" s="195">
        <v>11</v>
      </c>
      <c r="AG396" s="195">
        <v>11</v>
      </c>
      <c r="AH396" s="195">
        <v>11</v>
      </c>
      <c r="AI396" s="195">
        <v>11</v>
      </c>
      <c r="AJ396" s="195">
        <v>11</v>
      </c>
      <c r="AK396" s="145"/>
      <c r="AL396" s="145"/>
      <c r="AM396" s="145"/>
      <c r="AN396" s="145"/>
      <c r="AO396" s="145"/>
    </row>
    <row r="397" spans="1:41" s="152" customFormat="1" x14ac:dyDescent="0.25">
      <c r="A397" s="195">
        <v>5</v>
      </c>
      <c r="B397" s="195" t="s">
        <v>58</v>
      </c>
      <c r="C397" s="193" t="s">
        <v>58</v>
      </c>
      <c r="D397" s="195" t="s">
        <v>56</v>
      </c>
      <c r="E397" s="195" t="s">
        <v>56</v>
      </c>
      <c r="F397" s="195"/>
      <c r="G397" s="193" t="s">
        <v>1931</v>
      </c>
      <c r="H397" s="195" t="s">
        <v>1933</v>
      </c>
      <c r="I397" s="195" t="s">
        <v>1383</v>
      </c>
      <c r="J397" s="195"/>
      <c r="K397" s="195" t="s">
        <v>1398</v>
      </c>
      <c r="L397" s="195">
        <f t="shared" si="0"/>
        <v>65</v>
      </c>
      <c r="M397" s="195">
        <v>0</v>
      </c>
      <c r="N397" s="195">
        <f t="shared" si="1"/>
        <v>65</v>
      </c>
      <c r="O397" s="195">
        <f t="shared" si="2"/>
        <v>65</v>
      </c>
      <c r="P397" s="144">
        <f t="shared" si="2"/>
        <v>65</v>
      </c>
      <c r="Q397" s="195">
        <v>0</v>
      </c>
      <c r="R397" s="195">
        <v>0</v>
      </c>
      <c r="S397" s="195"/>
      <c r="T397" s="195"/>
      <c r="U397" s="195"/>
      <c r="V397" s="195"/>
      <c r="W397" s="195"/>
      <c r="X397" s="195">
        <v>5</v>
      </c>
      <c r="Y397" s="195">
        <v>5</v>
      </c>
      <c r="Z397" s="195">
        <v>5</v>
      </c>
      <c r="AA397" s="195">
        <v>5</v>
      </c>
      <c r="AB397" s="195">
        <v>5</v>
      </c>
      <c r="AC397" s="195">
        <v>5</v>
      </c>
      <c r="AD397" s="195">
        <v>5</v>
      </c>
      <c r="AE397" s="195">
        <v>5</v>
      </c>
      <c r="AF397" s="195">
        <v>5</v>
      </c>
      <c r="AG397" s="195">
        <v>5</v>
      </c>
      <c r="AH397" s="195">
        <v>5</v>
      </c>
      <c r="AI397" s="195">
        <v>5</v>
      </c>
      <c r="AJ397" s="195">
        <v>5</v>
      </c>
      <c r="AK397" s="145"/>
      <c r="AL397" s="145"/>
      <c r="AM397" s="145"/>
      <c r="AN397" s="145"/>
      <c r="AO397" s="145"/>
    </row>
    <row r="398" spans="1:41" s="152" customFormat="1" x14ac:dyDescent="0.25">
      <c r="A398" s="195">
        <v>5</v>
      </c>
      <c r="B398" s="195" t="s">
        <v>58</v>
      </c>
      <c r="C398" s="193" t="s">
        <v>58</v>
      </c>
      <c r="D398" s="195" t="s">
        <v>56</v>
      </c>
      <c r="E398" s="195" t="s">
        <v>56</v>
      </c>
      <c r="F398" s="195"/>
      <c r="G398" s="193" t="s">
        <v>1931</v>
      </c>
      <c r="H398" s="195" t="s">
        <v>1934</v>
      </c>
      <c r="I398" s="195" t="s">
        <v>1383</v>
      </c>
      <c r="J398" s="195"/>
      <c r="K398" s="195" t="s">
        <v>1385</v>
      </c>
      <c r="L398" s="195">
        <f t="shared" si="0"/>
        <v>208</v>
      </c>
      <c r="M398" s="195">
        <v>0</v>
      </c>
      <c r="N398" s="195">
        <f t="shared" si="1"/>
        <v>208</v>
      </c>
      <c r="O398" s="195">
        <f t="shared" si="2"/>
        <v>208</v>
      </c>
      <c r="P398" s="144">
        <f t="shared" si="2"/>
        <v>208</v>
      </c>
      <c r="Q398" s="195">
        <v>0</v>
      </c>
      <c r="R398" s="195">
        <v>0</v>
      </c>
      <c r="S398" s="195"/>
      <c r="T398" s="195"/>
      <c r="U398" s="195"/>
      <c r="V398" s="195"/>
      <c r="W398" s="195"/>
      <c r="X398" s="195">
        <v>16</v>
      </c>
      <c r="Y398" s="195">
        <v>16</v>
      </c>
      <c r="Z398" s="195">
        <v>16</v>
      </c>
      <c r="AA398" s="195">
        <v>16</v>
      </c>
      <c r="AB398" s="195">
        <v>16</v>
      </c>
      <c r="AC398" s="195">
        <v>16</v>
      </c>
      <c r="AD398" s="195">
        <v>16</v>
      </c>
      <c r="AE398" s="195">
        <v>16</v>
      </c>
      <c r="AF398" s="195">
        <v>16</v>
      </c>
      <c r="AG398" s="195">
        <v>16</v>
      </c>
      <c r="AH398" s="195">
        <v>16</v>
      </c>
      <c r="AI398" s="195">
        <v>16</v>
      </c>
      <c r="AJ398" s="195">
        <v>16</v>
      </c>
      <c r="AK398" s="145"/>
      <c r="AL398" s="145"/>
      <c r="AM398" s="145"/>
      <c r="AN398" s="145"/>
      <c r="AO398" s="145"/>
    </row>
    <row r="399" spans="1:41" s="152" customFormat="1" x14ac:dyDescent="0.25">
      <c r="A399" s="195">
        <v>5</v>
      </c>
      <c r="B399" s="195" t="s">
        <v>58</v>
      </c>
      <c r="C399" s="193" t="s">
        <v>58</v>
      </c>
      <c r="D399" s="195" t="s">
        <v>56</v>
      </c>
      <c r="E399" s="195" t="s">
        <v>56</v>
      </c>
      <c r="F399" s="195"/>
      <c r="G399" s="193" t="s">
        <v>1931</v>
      </c>
      <c r="H399" s="195" t="s">
        <v>1935</v>
      </c>
      <c r="I399" s="195" t="s">
        <v>1383</v>
      </c>
      <c r="J399" s="195"/>
      <c r="K399" s="195" t="s">
        <v>1431</v>
      </c>
      <c r="L399" s="195">
        <f t="shared" si="0"/>
        <v>13</v>
      </c>
      <c r="M399" s="195">
        <v>0</v>
      </c>
      <c r="N399" s="195">
        <f t="shared" si="1"/>
        <v>13</v>
      </c>
      <c r="O399" s="195">
        <f t="shared" si="2"/>
        <v>13</v>
      </c>
      <c r="P399" s="144">
        <f t="shared" si="2"/>
        <v>13</v>
      </c>
      <c r="Q399" s="195">
        <v>0</v>
      </c>
      <c r="R399" s="195">
        <v>0</v>
      </c>
      <c r="S399" s="195"/>
      <c r="T399" s="195"/>
      <c r="U399" s="195"/>
      <c r="V399" s="195"/>
      <c r="W399" s="195"/>
      <c r="X399" s="195">
        <v>1</v>
      </c>
      <c r="Y399" s="195">
        <v>1</v>
      </c>
      <c r="Z399" s="195">
        <v>1</v>
      </c>
      <c r="AA399" s="195">
        <v>1</v>
      </c>
      <c r="AB399" s="195">
        <v>1</v>
      </c>
      <c r="AC399" s="195">
        <v>1</v>
      </c>
      <c r="AD399" s="195">
        <v>1</v>
      </c>
      <c r="AE399" s="195">
        <v>1</v>
      </c>
      <c r="AF399" s="195">
        <v>1</v>
      </c>
      <c r="AG399" s="195">
        <v>1</v>
      </c>
      <c r="AH399" s="195">
        <v>1</v>
      </c>
      <c r="AI399" s="195">
        <v>1</v>
      </c>
      <c r="AJ399" s="195">
        <v>1</v>
      </c>
      <c r="AK399" s="145"/>
      <c r="AL399" s="145"/>
      <c r="AM399" s="145"/>
      <c r="AN399" s="145"/>
      <c r="AO399" s="145"/>
    </row>
    <row r="400" spans="1:41" s="152" customFormat="1" x14ac:dyDescent="0.25">
      <c r="A400" s="195">
        <v>5</v>
      </c>
      <c r="B400" s="195" t="s">
        <v>58</v>
      </c>
      <c r="C400" s="193" t="s">
        <v>58</v>
      </c>
      <c r="D400" s="195" t="s">
        <v>56</v>
      </c>
      <c r="E400" s="195" t="s">
        <v>56</v>
      </c>
      <c r="F400" s="195"/>
      <c r="G400" s="193" t="s">
        <v>1931</v>
      </c>
      <c r="H400" s="195" t="s">
        <v>1936</v>
      </c>
      <c r="I400" s="195" t="s">
        <v>1383</v>
      </c>
      <c r="J400" s="195"/>
      <c r="K400" s="195" t="s">
        <v>1510</v>
      </c>
      <c r="L400" s="195">
        <f t="shared" si="0"/>
        <v>26</v>
      </c>
      <c r="M400" s="195">
        <v>0</v>
      </c>
      <c r="N400" s="195">
        <f t="shared" si="1"/>
        <v>26</v>
      </c>
      <c r="O400" s="195">
        <f t="shared" si="2"/>
        <v>26</v>
      </c>
      <c r="P400" s="144">
        <f t="shared" si="2"/>
        <v>26</v>
      </c>
      <c r="Q400" s="195">
        <v>0</v>
      </c>
      <c r="R400" s="195">
        <v>0</v>
      </c>
      <c r="S400" s="195"/>
      <c r="T400" s="195"/>
      <c r="U400" s="195"/>
      <c r="V400" s="195"/>
      <c r="W400" s="195"/>
      <c r="X400" s="195">
        <v>2</v>
      </c>
      <c r="Y400" s="195">
        <v>2</v>
      </c>
      <c r="Z400" s="195">
        <v>2</v>
      </c>
      <c r="AA400" s="195">
        <v>2</v>
      </c>
      <c r="AB400" s="195">
        <v>2</v>
      </c>
      <c r="AC400" s="195">
        <v>2</v>
      </c>
      <c r="AD400" s="195">
        <v>2</v>
      </c>
      <c r="AE400" s="195">
        <v>2</v>
      </c>
      <c r="AF400" s="195">
        <v>2</v>
      </c>
      <c r="AG400" s="195">
        <v>2</v>
      </c>
      <c r="AH400" s="195">
        <v>2</v>
      </c>
      <c r="AI400" s="195">
        <v>2</v>
      </c>
      <c r="AJ400" s="195">
        <v>2</v>
      </c>
      <c r="AK400" s="145"/>
      <c r="AL400" s="145"/>
      <c r="AM400" s="145"/>
      <c r="AN400" s="145"/>
      <c r="AO400" s="145"/>
    </row>
    <row r="401" spans="1:41" s="152" customFormat="1" x14ac:dyDescent="0.25">
      <c r="A401" s="195">
        <v>5</v>
      </c>
      <c r="B401" s="195" t="s">
        <v>58</v>
      </c>
      <c r="C401" s="193" t="s">
        <v>58</v>
      </c>
      <c r="D401" s="195" t="s">
        <v>56</v>
      </c>
      <c r="E401" s="195" t="s">
        <v>56</v>
      </c>
      <c r="F401" s="195"/>
      <c r="G401" s="193" t="s">
        <v>1931</v>
      </c>
      <c r="H401" s="195" t="s">
        <v>1937</v>
      </c>
      <c r="I401" s="195" t="s">
        <v>1383</v>
      </c>
      <c r="J401" s="195"/>
      <c r="K401" s="195" t="s">
        <v>1590</v>
      </c>
      <c r="L401" s="195">
        <f t="shared" si="0"/>
        <v>78</v>
      </c>
      <c r="M401" s="195">
        <v>0</v>
      </c>
      <c r="N401" s="195">
        <f t="shared" si="1"/>
        <v>78</v>
      </c>
      <c r="O401" s="195">
        <f t="shared" si="2"/>
        <v>78</v>
      </c>
      <c r="P401" s="144">
        <f t="shared" si="2"/>
        <v>78</v>
      </c>
      <c r="Q401" s="195">
        <v>0</v>
      </c>
      <c r="R401" s="195">
        <v>0</v>
      </c>
      <c r="S401" s="195"/>
      <c r="T401" s="195"/>
      <c r="U401" s="195"/>
      <c r="V401" s="195"/>
      <c r="W401" s="195"/>
      <c r="X401" s="195">
        <v>6</v>
      </c>
      <c r="Y401" s="195">
        <v>6</v>
      </c>
      <c r="Z401" s="195">
        <v>6</v>
      </c>
      <c r="AA401" s="195">
        <v>6</v>
      </c>
      <c r="AB401" s="195">
        <v>6</v>
      </c>
      <c r="AC401" s="195">
        <v>6</v>
      </c>
      <c r="AD401" s="195">
        <v>6</v>
      </c>
      <c r="AE401" s="195">
        <v>6</v>
      </c>
      <c r="AF401" s="195">
        <v>6</v>
      </c>
      <c r="AG401" s="195">
        <v>6</v>
      </c>
      <c r="AH401" s="195">
        <v>6</v>
      </c>
      <c r="AI401" s="195">
        <v>6</v>
      </c>
      <c r="AJ401" s="195">
        <v>6</v>
      </c>
      <c r="AK401" s="145"/>
      <c r="AL401" s="145"/>
      <c r="AM401" s="145"/>
      <c r="AN401" s="145"/>
      <c r="AO401" s="145"/>
    </row>
    <row r="402" spans="1:41" s="152" customFormat="1" x14ac:dyDescent="0.25">
      <c r="A402" s="195">
        <v>5</v>
      </c>
      <c r="B402" s="195" t="s">
        <v>58</v>
      </c>
      <c r="C402" s="193" t="s">
        <v>58</v>
      </c>
      <c r="D402" s="195" t="s">
        <v>56</v>
      </c>
      <c r="E402" s="195" t="s">
        <v>56</v>
      </c>
      <c r="F402" s="195"/>
      <c r="G402" s="193" t="s">
        <v>1931</v>
      </c>
      <c r="H402" s="195" t="s">
        <v>1938</v>
      </c>
      <c r="I402" s="195" t="s">
        <v>1383</v>
      </c>
      <c r="J402" s="195"/>
      <c r="K402" s="195" t="s">
        <v>1487</v>
      </c>
      <c r="L402" s="195">
        <f t="shared" si="0"/>
        <v>39</v>
      </c>
      <c r="M402" s="195">
        <v>0</v>
      </c>
      <c r="N402" s="195">
        <f t="shared" si="1"/>
        <v>39</v>
      </c>
      <c r="O402" s="195">
        <f t="shared" si="2"/>
        <v>39</v>
      </c>
      <c r="P402" s="144">
        <f t="shared" si="2"/>
        <v>39</v>
      </c>
      <c r="Q402" s="195">
        <v>0</v>
      </c>
      <c r="R402" s="195">
        <v>0</v>
      </c>
      <c r="S402" s="195"/>
      <c r="T402" s="195"/>
      <c r="U402" s="195"/>
      <c r="V402" s="195"/>
      <c r="W402" s="195"/>
      <c r="X402" s="195">
        <v>3</v>
      </c>
      <c r="Y402" s="195">
        <v>3</v>
      </c>
      <c r="Z402" s="195">
        <v>3</v>
      </c>
      <c r="AA402" s="195">
        <v>3</v>
      </c>
      <c r="AB402" s="195">
        <v>3</v>
      </c>
      <c r="AC402" s="195">
        <v>3</v>
      </c>
      <c r="AD402" s="195">
        <v>3</v>
      </c>
      <c r="AE402" s="195">
        <v>3</v>
      </c>
      <c r="AF402" s="195">
        <v>3</v>
      </c>
      <c r="AG402" s="195">
        <v>3</v>
      </c>
      <c r="AH402" s="195">
        <v>3</v>
      </c>
      <c r="AI402" s="195">
        <v>3</v>
      </c>
      <c r="AJ402" s="195">
        <v>3</v>
      </c>
      <c r="AK402" s="145"/>
      <c r="AL402" s="145"/>
      <c r="AM402" s="145"/>
      <c r="AN402" s="145"/>
      <c r="AO402" s="145"/>
    </row>
    <row r="403" spans="1:41" s="152" customFormat="1" x14ac:dyDescent="0.25">
      <c r="A403" s="195">
        <v>5</v>
      </c>
      <c r="B403" s="195" t="s">
        <v>58</v>
      </c>
      <c r="C403" s="193" t="s">
        <v>58</v>
      </c>
      <c r="D403" s="195" t="s">
        <v>56</v>
      </c>
      <c r="E403" s="195" t="s">
        <v>56</v>
      </c>
      <c r="F403" s="195"/>
      <c r="G403" s="193" t="s">
        <v>1931</v>
      </c>
      <c r="H403" s="195" t="s">
        <v>1939</v>
      </c>
      <c r="I403" s="195" t="s">
        <v>1383</v>
      </c>
      <c r="J403" s="195"/>
      <c r="K403" s="195" t="s">
        <v>1645</v>
      </c>
      <c r="L403" s="195">
        <f t="shared" si="0"/>
        <v>26</v>
      </c>
      <c r="M403" s="195">
        <v>0</v>
      </c>
      <c r="N403" s="195">
        <f t="shared" si="1"/>
        <v>26</v>
      </c>
      <c r="O403" s="195">
        <f t="shared" si="2"/>
        <v>26</v>
      </c>
      <c r="P403" s="144">
        <f t="shared" si="2"/>
        <v>26</v>
      </c>
      <c r="Q403" s="195">
        <v>0</v>
      </c>
      <c r="R403" s="195">
        <v>0</v>
      </c>
      <c r="S403" s="195"/>
      <c r="T403" s="195"/>
      <c r="U403" s="195"/>
      <c r="V403" s="195"/>
      <c r="W403" s="195"/>
      <c r="X403" s="195">
        <v>2</v>
      </c>
      <c r="Y403" s="195">
        <v>2</v>
      </c>
      <c r="Z403" s="195">
        <v>2</v>
      </c>
      <c r="AA403" s="195">
        <v>2</v>
      </c>
      <c r="AB403" s="195">
        <v>2</v>
      </c>
      <c r="AC403" s="195">
        <v>2</v>
      </c>
      <c r="AD403" s="195">
        <v>2</v>
      </c>
      <c r="AE403" s="195">
        <v>2</v>
      </c>
      <c r="AF403" s="195">
        <v>2</v>
      </c>
      <c r="AG403" s="195">
        <v>2</v>
      </c>
      <c r="AH403" s="195">
        <v>2</v>
      </c>
      <c r="AI403" s="195">
        <v>2</v>
      </c>
      <c r="AJ403" s="195">
        <v>2</v>
      </c>
      <c r="AK403" s="145"/>
      <c r="AL403" s="145"/>
      <c r="AM403" s="145"/>
      <c r="AN403" s="145"/>
      <c r="AO403" s="145"/>
    </row>
    <row r="404" spans="1:41" s="152" customFormat="1" x14ac:dyDescent="0.25">
      <c r="A404" s="195">
        <v>1.1100000000000001</v>
      </c>
      <c r="B404" s="195" t="s">
        <v>40</v>
      </c>
      <c r="C404" s="193" t="s">
        <v>41</v>
      </c>
      <c r="D404" s="195" t="s">
        <v>2136</v>
      </c>
      <c r="E404" s="195" t="s">
        <v>2137</v>
      </c>
      <c r="F404" s="195"/>
      <c r="G404" s="193" t="s">
        <v>2138</v>
      </c>
      <c r="H404" s="195" t="s">
        <v>1728</v>
      </c>
      <c r="I404" s="195" t="s">
        <v>1383</v>
      </c>
      <c r="J404" s="195"/>
      <c r="K404" s="195" t="s">
        <v>1385</v>
      </c>
      <c r="L404" s="195">
        <v>1</v>
      </c>
      <c r="M404" s="195">
        <v>1</v>
      </c>
      <c r="N404" s="195">
        <v>0</v>
      </c>
      <c r="O404" s="195">
        <v>0</v>
      </c>
      <c r="P404" s="144">
        <v>0</v>
      </c>
      <c r="Q404" s="195">
        <v>0</v>
      </c>
      <c r="R404" s="195">
        <v>0</v>
      </c>
      <c r="S404" s="195"/>
      <c r="T404" s="195"/>
      <c r="U404" s="195"/>
      <c r="V404" s="195"/>
      <c r="W404" s="195"/>
      <c r="X404" s="195"/>
      <c r="Y404" s="195"/>
      <c r="Z404" s="195"/>
      <c r="AA404" s="195"/>
      <c r="AB404" s="195"/>
      <c r="AC404" s="195"/>
      <c r="AD404" s="195"/>
      <c r="AE404" s="195"/>
      <c r="AF404" s="195"/>
      <c r="AG404" s="195"/>
      <c r="AH404" s="195"/>
      <c r="AI404" s="195"/>
      <c r="AJ404" s="195"/>
      <c r="AK404" s="145"/>
      <c r="AL404" s="145"/>
      <c r="AM404" s="145"/>
      <c r="AN404" s="145"/>
      <c r="AO404" s="145"/>
    </row>
    <row r="405" spans="1:41" s="152" customFormat="1" x14ac:dyDescent="0.25">
      <c r="A405" s="195">
        <v>1.1100000000000001</v>
      </c>
      <c r="B405" s="195" t="s">
        <v>40</v>
      </c>
      <c r="C405" s="193" t="s">
        <v>41</v>
      </c>
      <c r="D405" s="195">
        <v>2040</v>
      </c>
      <c r="E405" s="195" t="s">
        <v>2076</v>
      </c>
      <c r="F405" s="195"/>
      <c r="G405" s="193" t="s">
        <v>2077</v>
      </c>
      <c r="H405" s="195" t="s">
        <v>1724</v>
      </c>
      <c r="I405" s="195" t="s">
        <v>1383</v>
      </c>
      <c r="J405" s="195"/>
      <c r="K405" s="195" t="s">
        <v>1533</v>
      </c>
      <c r="L405" s="195">
        <v>1</v>
      </c>
      <c r="M405" s="195">
        <v>0</v>
      </c>
      <c r="N405" s="195">
        <v>1</v>
      </c>
      <c r="O405" s="195">
        <v>0</v>
      </c>
      <c r="P405" s="144">
        <v>1</v>
      </c>
      <c r="Q405" s="195">
        <v>0</v>
      </c>
      <c r="R405" s="195">
        <v>0</v>
      </c>
      <c r="S405" s="195">
        <v>1</v>
      </c>
      <c r="T405" s="195"/>
      <c r="U405" s="195"/>
      <c r="V405" s="195"/>
      <c r="W405" s="195"/>
      <c r="X405" s="195"/>
      <c r="Y405" s="195"/>
      <c r="Z405" s="195"/>
      <c r="AA405" s="195"/>
      <c r="AB405" s="195"/>
      <c r="AC405" s="195"/>
      <c r="AD405" s="195"/>
      <c r="AE405" s="195"/>
      <c r="AF405" s="195"/>
      <c r="AG405" s="195"/>
      <c r="AH405" s="195"/>
      <c r="AI405" s="195"/>
      <c r="AJ405" s="195"/>
      <c r="AK405" s="145"/>
      <c r="AL405" s="145"/>
      <c r="AM405" s="145"/>
      <c r="AN405" s="145"/>
      <c r="AO405" s="145"/>
    </row>
    <row r="406" spans="1:41" s="152" customFormat="1" x14ac:dyDescent="0.25">
      <c r="A406" s="195">
        <v>1.1100000000000001</v>
      </c>
      <c r="B406" s="195" t="s">
        <v>40</v>
      </c>
      <c r="C406" s="193" t="s">
        <v>41</v>
      </c>
      <c r="D406" s="195">
        <v>1993</v>
      </c>
      <c r="E406" s="195" t="s">
        <v>1603</v>
      </c>
      <c r="F406" s="195"/>
      <c r="G406" s="193" t="s">
        <v>1604</v>
      </c>
      <c r="H406" s="195" t="s">
        <v>1589</v>
      </c>
      <c r="I406" s="195" t="s">
        <v>1383</v>
      </c>
      <c r="J406" s="195"/>
      <c r="K406" s="195" t="s">
        <v>1590</v>
      </c>
      <c r="L406" s="195">
        <v>1</v>
      </c>
      <c r="M406" s="195">
        <v>0</v>
      </c>
      <c r="N406" s="195">
        <v>1</v>
      </c>
      <c r="O406" s="195">
        <v>0</v>
      </c>
      <c r="P406" s="144">
        <v>1</v>
      </c>
      <c r="Q406" s="195">
        <v>0</v>
      </c>
      <c r="R406" s="195">
        <v>0</v>
      </c>
      <c r="S406" s="195">
        <v>0</v>
      </c>
      <c r="T406" s="195">
        <v>1</v>
      </c>
      <c r="U406" s="195"/>
      <c r="V406" s="195"/>
      <c r="W406" s="195"/>
      <c r="X406" s="195"/>
      <c r="Y406" s="195"/>
      <c r="Z406" s="195"/>
      <c r="AA406" s="195"/>
      <c r="AB406" s="195"/>
      <c r="AC406" s="195"/>
      <c r="AD406" s="195"/>
      <c r="AE406" s="195"/>
      <c r="AF406" s="195"/>
      <c r="AG406" s="195"/>
      <c r="AH406" s="195"/>
      <c r="AI406" s="195"/>
      <c r="AJ406" s="195"/>
      <c r="AK406" s="145"/>
      <c r="AL406" s="145"/>
      <c r="AM406" s="145"/>
      <c r="AN406" s="145"/>
      <c r="AO406" s="145"/>
    </row>
    <row r="407" spans="1:41" s="152" customFormat="1" x14ac:dyDescent="0.25">
      <c r="A407" s="195">
        <v>1.31</v>
      </c>
      <c r="B407" s="195" t="s">
        <v>48</v>
      </c>
      <c r="C407" s="193" t="s">
        <v>41</v>
      </c>
      <c r="D407" s="195">
        <v>1693</v>
      </c>
      <c r="E407" s="195" t="s">
        <v>1855</v>
      </c>
      <c r="F407" s="195"/>
      <c r="G407" s="193" t="s">
        <v>1856</v>
      </c>
      <c r="H407" s="195" t="s">
        <v>1501</v>
      </c>
      <c r="I407" s="195" t="s">
        <v>1383</v>
      </c>
      <c r="J407" s="195"/>
      <c r="K407" s="195" t="s">
        <v>1487</v>
      </c>
      <c r="L407" s="195">
        <v>4</v>
      </c>
      <c r="M407" s="195">
        <v>0</v>
      </c>
      <c r="N407" s="195">
        <v>4</v>
      </c>
      <c r="O407" s="195">
        <v>4</v>
      </c>
      <c r="P407" s="144">
        <v>4</v>
      </c>
      <c r="Q407" s="195">
        <v>0</v>
      </c>
      <c r="R407" s="195">
        <v>0</v>
      </c>
      <c r="S407" s="195">
        <v>0</v>
      </c>
      <c r="T407" s="195">
        <v>0</v>
      </c>
      <c r="U407" s="195">
        <v>0</v>
      </c>
      <c r="V407" s="195">
        <v>4</v>
      </c>
      <c r="W407" s="195"/>
      <c r="X407" s="195"/>
      <c r="Y407" s="195"/>
      <c r="Z407" s="195"/>
      <c r="AA407" s="195"/>
      <c r="AB407" s="195"/>
      <c r="AC407" s="195"/>
      <c r="AD407" s="195"/>
      <c r="AE407" s="195"/>
      <c r="AF407" s="195"/>
      <c r="AG407" s="195"/>
      <c r="AH407" s="195"/>
      <c r="AI407" s="195"/>
      <c r="AJ407" s="195"/>
      <c r="AK407" s="145"/>
      <c r="AL407" s="145"/>
      <c r="AM407" s="145"/>
      <c r="AN407" s="145"/>
      <c r="AO407" s="145"/>
    </row>
    <row r="408" spans="1:41" s="152" customFormat="1" x14ac:dyDescent="0.25">
      <c r="A408" s="195">
        <v>1.1200000000000001</v>
      </c>
      <c r="B408" s="195" t="s">
        <v>40</v>
      </c>
      <c r="C408" s="193" t="s">
        <v>41</v>
      </c>
      <c r="D408" s="195">
        <v>2016</v>
      </c>
      <c r="E408" s="195" t="s">
        <v>1823</v>
      </c>
      <c r="F408" s="195"/>
      <c r="G408" s="193" t="s">
        <v>1824</v>
      </c>
      <c r="H408" s="195" t="s">
        <v>1822</v>
      </c>
      <c r="I408" s="195" t="s">
        <v>1383</v>
      </c>
      <c r="J408" s="195"/>
      <c r="K408" s="195" t="s">
        <v>1533</v>
      </c>
      <c r="L408" s="195">
        <v>11</v>
      </c>
      <c r="M408" s="195">
        <v>0</v>
      </c>
      <c r="N408" s="195">
        <v>11</v>
      </c>
      <c r="O408" s="195">
        <v>0</v>
      </c>
      <c r="P408" s="144">
        <v>11</v>
      </c>
      <c r="Q408" s="195">
        <v>0</v>
      </c>
      <c r="R408" s="195">
        <v>0</v>
      </c>
      <c r="S408" s="195">
        <v>11</v>
      </c>
      <c r="T408" s="195"/>
      <c r="U408" s="195"/>
      <c r="V408" s="195"/>
      <c r="W408" s="195"/>
      <c r="X408" s="195"/>
      <c r="Y408" s="195"/>
      <c r="Z408" s="195"/>
      <c r="AA408" s="195"/>
      <c r="AB408" s="195"/>
      <c r="AC408" s="195"/>
      <c r="AD408" s="195"/>
      <c r="AE408" s="195"/>
      <c r="AF408" s="195"/>
      <c r="AG408" s="195"/>
      <c r="AH408" s="195"/>
      <c r="AI408" s="195"/>
      <c r="AJ408" s="195"/>
      <c r="AK408" s="145"/>
      <c r="AL408" s="145"/>
      <c r="AM408" s="145"/>
      <c r="AN408" s="145"/>
      <c r="AO408" s="145"/>
    </row>
    <row r="409" spans="1:41" s="152" customFormat="1" x14ac:dyDescent="0.25">
      <c r="A409" s="195">
        <v>3.32</v>
      </c>
      <c r="B409" s="195" t="s">
        <v>1916</v>
      </c>
      <c r="C409" s="193" t="s">
        <v>41</v>
      </c>
      <c r="D409" s="195" t="s">
        <v>56</v>
      </c>
      <c r="E409" s="195" t="s">
        <v>3460</v>
      </c>
      <c r="F409" s="195"/>
      <c r="G409" s="193" t="s">
        <v>3461</v>
      </c>
      <c r="H409" s="195" t="s">
        <v>1493</v>
      </c>
      <c r="I409" s="195" t="s">
        <v>1383</v>
      </c>
      <c r="J409" s="195" t="s">
        <v>1384</v>
      </c>
      <c r="K409" s="195" t="s">
        <v>1487</v>
      </c>
      <c r="L409" s="195">
        <v>13</v>
      </c>
      <c r="M409" s="195">
        <v>0</v>
      </c>
      <c r="N409" s="195">
        <v>13</v>
      </c>
      <c r="O409" s="195">
        <v>13</v>
      </c>
      <c r="P409" s="144">
        <v>13</v>
      </c>
      <c r="Q409" s="195">
        <v>0</v>
      </c>
      <c r="R409" s="195">
        <v>0</v>
      </c>
      <c r="S409" s="195">
        <v>0</v>
      </c>
      <c r="T409" s="195">
        <v>0</v>
      </c>
      <c r="U409" s="195">
        <v>0</v>
      </c>
      <c r="V409" s="195">
        <v>0</v>
      </c>
      <c r="W409" s="195">
        <v>13</v>
      </c>
      <c r="X409" s="195"/>
      <c r="Y409" s="195"/>
      <c r="Z409" s="195"/>
      <c r="AA409" s="195"/>
      <c r="AB409" s="195"/>
      <c r="AC409" s="195"/>
      <c r="AD409" s="195"/>
      <c r="AE409" s="195"/>
      <c r="AF409" s="195"/>
      <c r="AG409" s="195"/>
      <c r="AH409" s="195"/>
      <c r="AI409" s="195"/>
      <c r="AJ409" s="195"/>
      <c r="AK409" s="145"/>
      <c r="AL409" s="145"/>
      <c r="AM409" s="145"/>
      <c r="AN409" s="145"/>
      <c r="AO409" s="145"/>
    </row>
    <row r="410" spans="1:41" s="152" customFormat="1" x14ac:dyDescent="0.25">
      <c r="A410" s="225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195">
        <v>216</v>
      </c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225"/>
      <c r="AK410" s="225"/>
      <c r="AL410" s="225"/>
      <c r="AM410" s="225"/>
      <c r="AN410" s="225"/>
      <c r="AO410" s="225"/>
    </row>
    <row r="411" spans="1:41" s="152" customFormat="1" x14ac:dyDescent="0.25">
      <c r="A411" s="195">
        <v>3.32</v>
      </c>
      <c r="B411" s="195" t="s">
        <v>1916</v>
      </c>
      <c r="C411" s="193"/>
      <c r="D411" s="195"/>
      <c r="E411" s="195" t="s">
        <v>3427</v>
      </c>
      <c r="F411" s="195"/>
      <c r="G411" s="193" t="s">
        <v>3428</v>
      </c>
      <c r="H411" s="195" t="s">
        <v>1388</v>
      </c>
      <c r="I411" s="195" t="s">
        <v>1383</v>
      </c>
      <c r="J411" s="195" t="s">
        <v>1384</v>
      </c>
      <c r="K411" s="195" t="s">
        <v>1385</v>
      </c>
      <c r="L411" s="195">
        <v>71</v>
      </c>
      <c r="M411" s="195">
        <v>0</v>
      </c>
      <c r="N411" s="195">
        <v>71</v>
      </c>
      <c r="O411" s="195">
        <v>71</v>
      </c>
      <c r="P411" s="144">
        <v>71</v>
      </c>
      <c r="Q411" s="195">
        <v>0</v>
      </c>
      <c r="R411" s="195">
        <v>0</v>
      </c>
      <c r="S411" s="195">
        <v>0</v>
      </c>
      <c r="T411" s="195">
        <v>0</v>
      </c>
      <c r="U411" s="195">
        <v>0</v>
      </c>
      <c r="V411" s="195"/>
      <c r="W411" s="195"/>
      <c r="X411" s="195">
        <v>25</v>
      </c>
      <c r="Y411" s="195">
        <v>46</v>
      </c>
      <c r="Z411" s="195"/>
      <c r="AA411" s="195"/>
      <c r="AB411" s="195"/>
      <c r="AC411" s="195"/>
      <c r="AD411" s="195"/>
      <c r="AE411" s="195"/>
      <c r="AF411" s="195"/>
      <c r="AG411" s="195"/>
      <c r="AH411" s="195"/>
      <c r="AI411" s="195"/>
      <c r="AJ411" s="195"/>
      <c r="AK411" s="145"/>
      <c r="AL411" s="145"/>
      <c r="AM411" s="145"/>
      <c r="AN411" s="145"/>
      <c r="AO411" s="145"/>
    </row>
    <row r="412" spans="1:41" s="152" customFormat="1" x14ac:dyDescent="0.25">
      <c r="A412" s="195">
        <v>3.32</v>
      </c>
      <c r="B412" s="195" t="s">
        <v>1916</v>
      </c>
      <c r="C412" s="193" t="s">
        <v>41</v>
      </c>
      <c r="D412" s="195">
        <v>3132</v>
      </c>
      <c r="E412" s="195" t="s">
        <v>2722</v>
      </c>
      <c r="F412" s="195"/>
      <c r="G412" s="193" t="s">
        <v>2723</v>
      </c>
      <c r="H412" s="195" t="s">
        <v>1801</v>
      </c>
      <c r="I412" s="195" t="s">
        <v>1383</v>
      </c>
      <c r="J412" s="195" t="s">
        <v>1384</v>
      </c>
      <c r="K412" s="195" t="s">
        <v>1487</v>
      </c>
      <c r="L412" s="195">
        <v>28</v>
      </c>
      <c r="M412" s="195">
        <v>0</v>
      </c>
      <c r="N412" s="195">
        <v>28</v>
      </c>
      <c r="O412" s="195">
        <v>28</v>
      </c>
      <c r="P412" s="144">
        <v>28</v>
      </c>
      <c r="Q412" s="195">
        <v>0</v>
      </c>
      <c r="R412" s="195">
        <v>0</v>
      </c>
      <c r="S412" s="195">
        <v>0</v>
      </c>
      <c r="T412" s="195">
        <v>0</v>
      </c>
      <c r="U412" s="195">
        <v>0</v>
      </c>
      <c r="V412" s="195"/>
      <c r="W412" s="195"/>
      <c r="X412" s="195">
        <v>25</v>
      </c>
      <c r="Y412" s="195">
        <v>3</v>
      </c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  <c r="AK412" s="145"/>
      <c r="AL412" s="145"/>
      <c r="AM412" s="145"/>
      <c r="AN412" s="145"/>
      <c r="AO412" s="145"/>
    </row>
    <row r="413" spans="1:41" x14ac:dyDescent="0.25">
      <c r="A413" s="195">
        <v>3.32</v>
      </c>
      <c r="B413" s="195" t="s">
        <v>1916</v>
      </c>
      <c r="C413" s="193" t="s">
        <v>41</v>
      </c>
      <c r="E413" s="195" t="s">
        <v>3464</v>
      </c>
      <c r="G413" s="193" t="s">
        <v>3463</v>
      </c>
      <c r="H413" s="195" t="s">
        <v>1689</v>
      </c>
      <c r="I413" s="195" t="s">
        <v>1383</v>
      </c>
      <c r="J413" s="195" t="s">
        <v>1384</v>
      </c>
      <c r="L413" s="195">
        <v>33</v>
      </c>
      <c r="M413" s="195">
        <v>0</v>
      </c>
      <c r="N413" s="195">
        <v>33</v>
      </c>
      <c r="O413" s="195">
        <v>33</v>
      </c>
      <c r="P413" s="144">
        <v>33</v>
      </c>
      <c r="Q413" s="195">
        <v>0</v>
      </c>
      <c r="R413" s="195">
        <v>0</v>
      </c>
      <c r="S413" s="195">
        <v>0</v>
      </c>
      <c r="T413" s="195">
        <v>0</v>
      </c>
      <c r="U413" s="195">
        <v>0</v>
      </c>
      <c r="X413" s="195">
        <v>25</v>
      </c>
      <c r="Y413" s="195">
        <v>8</v>
      </c>
    </row>
    <row r="414" spans="1:41" x14ac:dyDescent="0.25">
      <c r="A414" s="195">
        <v>3.32</v>
      </c>
      <c r="B414" s="195" t="s">
        <v>1916</v>
      </c>
      <c r="C414" s="193" t="s">
        <v>41</v>
      </c>
      <c r="E414" s="195" t="s">
        <v>3465</v>
      </c>
      <c r="G414" s="193" t="s">
        <v>3466</v>
      </c>
      <c r="I414" s="195" t="s">
        <v>1383</v>
      </c>
      <c r="L414" s="195">
        <v>275</v>
      </c>
      <c r="M414" s="195">
        <v>0</v>
      </c>
      <c r="N414" s="195">
        <v>275</v>
      </c>
      <c r="O414" s="195">
        <v>275</v>
      </c>
      <c r="P414" s="144">
        <v>275</v>
      </c>
      <c r="Q414" s="195">
        <v>0</v>
      </c>
      <c r="R414" s="195">
        <v>0</v>
      </c>
      <c r="S414" s="195">
        <v>0</v>
      </c>
      <c r="T414" s="195">
        <v>0</v>
      </c>
      <c r="U414" s="195">
        <v>0</v>
      </c>
      <c r="X414" s="195">
        <v>25</v>
      </c>
      <c r="Y414" s="195">
        <v>50</v>
      </c>
      <c r="Z414" s="195">
        <v>50</v>
      </c>
      <c r="AA414" s="195">
        <v>50</v>
      </c>
      <c r="AB414" s="195">
        <v>50</v>
      </c>
      <c r="AC414" s="195">
        <v>50</v>
      </c>
    </row>
    <row r="415" spans="1:41" x14ac:dyDescent="0.25">
      <c r="W415" s="225"/>
      <c r="X415" s="225"/>
      <c r="Y415" s="225"/>
    </row>
    <row r="421" spans="26:36" x14ac:dyDescent="0.25">
      <c r="Z421" s="195"/>
      <c r="AA421" s="195"/>
      <c r="AB421" s="195"/>
      <c r="AC421" s="195"/>
      <c r="AD421" s="195"/>
      <c r="AE421" s="195"/>
      <c r="AF421" s="195"/>
      <c r="AG421" s="195"/>
      <c r="AH421" s="195"/>
      <c r="AI421" s="195"/>
      <c r="AJ421" s="195"/>
    </row>
  </sheetData>
  <sortState ref="A2:AQ410">
    <sortCondition ref="A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23"/>
  <sheetViews>
    <sheetView zoomScaleNormal="100" workbookViewId="0"/>
  </sheetViews>
  <sheetFormatPr defaultRowHeight="15" x14ac:dyDescent="0.25"/>
  <cols>
    <col min="1" max="5" width="9.140625" customWidth="1"/>
    <col min="6" max="6" width="26.140625" customWidth="1"/>
    <col min="7" max="7" width="25.140625" customWidth="1"/>
    <col min="8" max="8" width="17.5703125" customWidth="1"/>
    <col min="9" max="12" width="9.140625" customWidth="1"/>
    <col min="13" max="13" width="7.140625" customWidth="1"/>
    <col min="14" max="14" width="9.140625" customWidth="1"/>
    <col min="15" max="15" width="8" customWidth="1"/>
    <col min="16" max="21" width="9.140625" customWidth="1"/>
    <col min="22" max="36" width="5.28515625" customWidth="1"/>
    <col min="37" max="37" width="9.140625" style="141"/>
  </cols>
  <sheetData>
    <row r="1" spans="1:42" s="96" customFormat="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59</v>
      </c>
      <c r="Q1" s="8" t="s">
        <v>16</v>
      </c>
      <c r="R1" s="8" t="s">
        <v>17</v>
      </c>
      <c r="S1" s="8" t="s">
        <v>18</v>
      </c>
      <c r="T1" s="8" t="s">
        <v>60</v>
      </c>
      <c r="U1" s="8" t="s">
        <v>2439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2757</v>
      </c>
      <c r="AL1" s="9" t="s">
        <v>35</v>
      </c>
      <c r="AM1" s="9" t="s">
        <v>36</v>
      </c>
      <c r="AN1" s="9" t="s">
        <v>37</v>
      </c>
      <c r="AO1" s="9" t="s">
        <v>38</v>
      </c>
      <c r="AP1" s="10" t="s">
        <v>39</v>
      </c>
    </row>
    <row r="2" spans="1:42" s="96" customFormat="1" x14ac:dyDescent="0.25">
      <c r="A2" s="195">
        <v>6.1</v>
      </c>
      <c r="B2" s="2" t="s">
        <v>2217</v>
      </c>
      <c r="C2" s="2" t="s">
        <v>2163</v>
      </c>
      <c r="D2" s="2" t="s">
        <v>2329</v>
      </c>
      <c r="E2" s="2" t="s">
        <v>56</v>
      </c>
      <c r="F2" s="11" t="s">
        <v>2424</v>
      </c>
      <c r="G2" s="11" t="s">
        <v>2216</v>
      </c>
      <c r="H2" s="11" t="s">
        <v>65</v>
      </c>
      <c r="I2" s="11"/>
      <c r="J2" s="11" t="s">
        <v>183</v>
      </c>
      <c r="K2" s="11">
        <v>1100</v>
      </c>
      <c r="L2" s="11">
        <v>0</v>
      </c>
      <c r="M2" s="11">
        <v>1100</v>
      </c>
      <c r="N2" s="11">
        <v>1100</v>
      </c>
      <c r="O2" s="12">
        <v>1100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/>
      <c r="W2" s="11"/>
      <c r="X2" s="11">
        <v>25</v>
      </c>
      <c r="Y2" s="11">
        <v>50</v>
      </c>
      <c r="Z2" s="11">
        <v>50</v>
      </c>
      <c r="AA2" s="11">
        <v>75</v>
      </c>
      <c r="AB2" s="11">
        <v>100</v>
      </c>
      <c r="AC2" s="11">
        <v>100</v>
      </c>
      <c r="AD2" s="11">
        <v>100</v>
      </c>
      <c r="AE2" s="11">
        <v>100</v>
      </c>
      <c r="AF2" s="11">
        <v>100</v>
      </c>
      <c r="AG2" s="11">
        <v>100</v>
      </c>
      <c r="AH2" s="11">
        <v>100</v>
      </c>
      <c r="AI2" s="11">
        <v>100</v>
      </c>
      <c r="AJ2" s="11">
        <v>100</v>
      </c>
      <c r="AK2" s="169">
        <f>SUM(U2:AJ2)</f>
        <v>1100</v>
      </c>
      <c r="AL2" s="2"/>
      <c r="AM2" s="2"/>
      <c r="AN2" s="2"/>
      <c r="AO2" s="2"/>
      <c r="AP2" s="2"/>
    </row>
    <row r="3" spans="1:42" s="96" customFormat="1" x14ac:dyDescent="0.25">
      <c r="A3" s="195">
        <v>6.1</v>
      </c>
      <c r="B3" s="2" t="s">
        <v>2162</v>
      </c>
      <c r="C3" s="2" t="s">
        <v>2163</v>
      </c>
      <c r="D3" s="2" t="s">
        <v>2330</v>
      </c>
      <c r="E3" s="2" t="s">
        <v>56</v>
      </c>
      <c r="F3" s="11" t="s">
        <v>3438</v>
      </c>
      <c r="G3" s="11" t="s">
        <v>832</v>
      </c>
      <c r="H3" s="11" t="s">
        <v>65</v>
      </c>
      <c r="I3" s="11"/>
      <c r="J3" s="11" t="s">
        <v>522</v>
      </c>
      <c r="K3" s="11">
        <v>2225</v>
      </c>
      <c r="L3" s="11">
        <v>0</v>
      </c>
      <c r="M3" s="11">
        <v>2225</v>
      </c>
      <c r="N3" s="11">
        <v>2225</v>
      </c>
      <c r="O3" s="12">
        <v>2225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/>
      <c r="W3" s="11"/>
      <c r="X3" s="11">
        <v>60</v>
      </c>
      <c r="Y3" s="11">
        <v>60</v>
      </c>
      <c r="Z3" s="11">
        <v>60</v>
      </c>
      <c r="AA3" s="11">
        <v>60</v>
      </c>
      <c r="AB3" s="11">
        <v>60</v>
      </c>
      <c r="AC3" s="11">
        <v>60</v>
      </c>
      <c r="AD3" s="11">
        <v>185</v>
      </c>
      <c r="AE3" s="11">
        <v>280</v>
      </c>
      <c r="AF3" s="11">
        <v>280</v>
      </c>
      <c r="AG3" s="11">
        <v>280</v>
      </c>
      <c r="AH3" s="11">
        <v>280</v>
      </c>
      <c r="AI3" s="11">
        <v>280</v>
      </c>
      <c r="AJ3" s="11">
        <v>280</v>
      </c>
      <c r="AK3" s="169">
        <f t="shared" ref="AK3:AK10" si="0">SUM(U3:AJ3)</f>
        <v>2225</v>
      </c>
      <c r="AL3" s="2"/>
      <c r="AM3" s="2"/>
      <c r="AN3" s="2"/>
      <c r="AO3" s="2"/>
      <c r="AP3" s="2"/>
    </row>
    <row r="4" spans="1:42" s="96" customFormat="1" x14ac:dyDescent="0.25">
      <c r="A4" s="195">
        <v>6.1</v>
      </c>
      <c r="B4" s="2" t="s">
        <v>2162</v>
      </c>
      <c r="C4" s="2" t="s">
        <v>2163</v>
      </c>
      <c r="D4" s="2" t="s">
        <v>2331</v>
      </c>
      <c r="E4" s="2" t="s">
        <v>56</v>
      </c>
      <c r="F4" s="11" t="s">
        <v>3435</v>
      </c>
      <c r="G4" s="11" t="s">
        <v>2080</v>
      </c>
      <c r="H4" s="11" t="s">
        <v>1383</v>
      </c>
      <c r="I4" s="11"/>
      <c r="J4" s="11" t="s">
        <v>1645</v>
      </c>
      <c r="K4" s="11">
        <v>2060</v>
      </c>
      <c r="L4" s="11">
        <v>0</v>
      </c>
      <c r="M4" s="11">
        <v>2060</v>
      </c>
      <c r="N4" s="11">
        <v>2060</v>
      </c>
      <c r="O4" s="12">
        <v>2060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/>
      <c r="W4" s="11">
        <v>75</v>
      </c>
      <c r="X4" s="11">
        <v>255</v>
      </c>
      <c r="Y4" s="11">
        <v>200</v>
      </c>
      <c r="Z4" s="11">
        <v>200</v>
      </c>
      <c r="AA4" s="11">
        <v>200</v>
      </c>
      <c r="AB4" s="11">
        <v>200</v>
      </c>
      <c r="AC4" s="11">
        <v>200</v>
      </c>
      <c r="AD4" s="11">
        <v>200</v>
      </c>
      <c r="AE4" s="11">
        <v>200</v>
      </c>
      <c r="AF4" s="11">
        <v>200</v>
      </c>
      <c r="AG4" s="11">
        <v>130</v>
      </c>
      <c r="AH4" s="11"/>
      <c r="AI4" s="11"/>
      <c r="AJ4" s="11"/>
      <c r="AK4" s="169">
        <f t="shared" si="0"/>
        <v>2060</v>
      </c>
      <c r="AL4" s="2"/>
      <c r="AM4" s="2"/>
      <c r="AN4" s="2"/>
      <c r="AO4" s="2"/>
      <c r="AP4" s="2"/>
    </row>
    <row r="5" spans="1:42" s="96" customFormat="1" x14ac:dyDescent="0.25">
      <c r="A5" s="195">
        <v>6.2</v>
      </c>
      <c r="B5" s="2" t="s">
        <v>2162</v>
      </c>
      <c r="C5" s="2" t="s">
        <v>2163</v>
      </c>
      <c r="D5" s="2" t="s">
        <v>2164</v>
      </c>
      <c r="E5" s="2" t="s">
        <v>56</v>
      </c>
      <c r="F5" s="11" t="s">
        <v>1764</v>
      </c>
      <c r="G5" s="11" t="s">
        <v>1764</v>
      </c>
      <c r="H5" s="11" t="s">
        <v>1383</v>
      </c>
      <c r="I5" s="11"/>
      <c r="J5" s="11" t="s">
        <v>1590</v>
      </c>
      <c r="K5" s="11">
        <v>1300</v>
      </c>
      <c r="L5" s="11">
        <v>0</v>
      </c>
      <c r="M5" s="11">
        <v>1300</v>
      </c>
      <c r="N5" s="11">
        <v>1300</v>
      </c>
      <c r="O5" s="12">
        <v>1300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/>
      <c r="W5" s="11"/>
      <c r="X5" s="11">
        <v>25</v>
      </c>
      <c r="Y5" s="11">
        <v>50</v>
      </c>
      <c r="Z5" s="11">
        <v>50</v>
      </c>
      <c r="AA5" s="11">
        <v>125</v>
      </c>
      <c r="AB5" s="11">
        <v>150</v>
      </c>
      <c r="AC5" s="11">
        <v>150</v>
      </c>
      <c r="AD5" s="11">
        <v>150</v>
      </c>
      <c r="AE5" s="11">
        <v>150</v>
      </c>
      <c r="AF5" s="11">
        <v>150</v>
      </c>
      <c r="AG5" s="11">
        <v>150</v>
      </c>
      <c r="AH5" s="11">
        <v>150</v>
      </c>
      <c r="AI5" s="11"/>
      <c r="AJ5" s="11"/>
      <c r="AK5" s="169">
        <f t="shared" si="0"/>
        <v>1300</v>
      </c>
      <c r="AL5" s="2"/>
      <c r="AM5" s="2"/>
      <c r="AN5" s="2"/>
      <c r="AO5" s="2"/>
      <c r="AP5" s="2"/>
    </row>
    <row r="6" spans="1:42" s="96" customFormat="1" x14ac:dyDescent="0.25">
      <c r="A6" s="195">
        <v>6.2</v>
      </c>
      <c r="B6" s="2" t="s">
        <v>2162</v>
      </c>
      <c r="C6" s="2" t="s">
        <v>2347</v>
      </c>
      <c r="D6" s="2" t="s">
        <v>2348</v>
      </c>
      <c r="E6" s="195" t="s">
        <v>56</v>
      </c>
      <c r="F6" s="11" t="s">
        <v>1695</v>
      </c>
      <c r="G6" s="11" t="s">
        <v>1695</v>
      </c>
      <c r="H6" s="11" t="s">
        <v>1383</v>
      </c>
      <c r="I6" s="11"/>
      <c r="J6" s="11" t="s">
        <v>1590</v>
      </c>
      <c r="K6" s="11">
        <v>995</v>
      </c>
      <c r="L6" s="11">
        <v>0</v>
      </c>
      <c r="M6" s="11">
        <v>995</v>
      </c>
      <c r="N6" s="11">
        <v>995</v>
      </c>
      <c r="O6" s="12">
        <v>995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/>
      <c r="W6" s="11"/>
      <c r="Y6" s="11">
        <v>25</v>
      </c>
      <c r="Z6" s="11">
        <v>50</v>
      </c>
      <c r="AA6" s="11">
        <v>50</v>
      </c>
      <c r="AB6" s="11">
        <v>125</v>
      </c>
      <c r="AC6" s="11">
        <v>150</v>
      </c>
      <c r="AD6" s="11">
        <v>150</v>
      </c>
      <c r="AE6" s="11">
        <v>150</v>
      </c>
      <c r="AF6" s="11">
        <v>150</v>
      </c>
      <c r="AG6" s="11">
        <v>145</v>
      </c>
      <c r="AH6" s="11"/>
      <c r="AI6" s="11"/>
      <c r="AJ6" s="11"/>
      <c r="AK6" s="169">
        <f t="shared" si="0"/>
        <v>995</v>
      </c>
      <c r="AL6" s="2"/>
      <c r="AM6" s="2"/>
      <c r="AN6" s="2"/>
      <c r="AO6" s="2"/>
      <c r="AP6" s="2"/>
    </row>
    <row r="7" spans="1:42" s="96" customFormat="1" x14ac:dyDescent="0.25">
      <c r="A7" s="195">
        <v>6.2</v>
      </c>
      <c r="B7" s="2" t="s">
        <v>2162</v>
      </c>
      <c r="C7" s="2" t="s">
        <v>2163</v>
      </c>
      <c r="D7" s="2" t="s">
        <v>2165</v>
      </c>
      <c r="E7" s="195" t="s">
        <v>56</v>
      </c>
      <c r="F7" s="11" t="s">
        <v>3436</v>
      </c>
      <c r="G7" s="11" t="s">
        <v>1589</v>
      </c>
      <c r="H7" s="11" t="s">
        <v>1383</v>
      </c>
      <c r="I7" s="11"/>
      <c r="J7" s="11" t="s">
        <v>1590</v>
      </c>
      <c r="K7" s="11">
        <v>1100</v>
      </c>
      <c r="L7" s="11">
        <v>0</v>
      </c>
      <c r="M7" s="11">
        <v>1100</v>
      </c>
      <c r="N7" s="11">
        <v>1100</v>
      </c>
      <c r="O7" s="12">
        <v>1100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/>
      <c r="W7" s="11"/>
      <c r="X7" s="11"/>
      <c r="Y7" s="11">
        <v>50</v>
      </c>
      <c r="Z7" s="11">
        <v>100</v>
      </c>
      <c r="AA7" s="11">
        <v>100</v>
      </c>
      <c r="AB7" s="11">
        <v>100</v>
      </c>
      <c r="AC7" s="11">
        <v>100</v>
      </c>
      <c r="AD7" s="11">
        <v>100</v>
      </c>
      <c r="AE7" s="11">
        <v>100</v>
      </c>
      <c r="AF7" s="11">
        <v>100</v>
      </c>
      <c r="AG7" s="11">
        <v>100</v>
      </c>
      <c r="AH7" s="11">
        <v>100</v>
      </c>
      <c r="AI7" s="11">
        <v>100</v>
      </c>
      <c r="AJ7" s="11">
        <v>50</v>
      </c>
      <c r="AK7" s="169">
        <f t="shared" si="0"/>
        <v>1100</v>
      </c>
      <c r="AL7" s="2"/>
      <c r="AM7" s="2"/>
      <c r="AN7" s="2"/>
      <c r="AO7" s="2"/>
      <c r="AP7" s="2"/>
    </row>
    <row r="8" spans="1:42" s="96" customFormat="1" x14ac:dyDescent="0.25">
      <c r="A8" s="195">
        <v>6.2</v>
      </c>
      <c r="B8" s="2" t="s">
        <v>2162</v>
      </c>
      <c r="C8" s="2" t="s">
        <v>2163</v>
      </c>
      <c r="D8" s="2" t="s">
        <v>2166</v>
      </c>
      <c r="E8" s="195" t="s">
        <v>56</v>
      </c>
      <c r="F8" s="11" t="s">
        <v>3437</v>
      </c>
      <c r="G8" s="11" t="s">
        <v>1509</v>
      </c>
      <c r="H8" s="11" t="s">
        <v>1383</v>
      </c>
      <c r="I8" s="11"/>
      <c r="J8" s="11" t="s">
        <v>1510</v>
      </c>
      <c r="K8" s="11">
        <v>1500</v>
      </c>
      <c r="L8" s="11">
        <v>0</v>
      </c>
      <c r="M8" s="11">
        <v>1500</v>
      </c>
      <c r="N8" s="11">
        <v>1500</v>
      </c>
      <c r="O8" s="12">
        <v>1500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/>
      <c r="W8" s="11">
        <v>75</v>
      </c>
      <c r="X8" s="11">
        <v>150</v>
      </c>
      <c r="Y8" s="11">
        <v>150</v>
      </c>
      <c r="Z8" s="11">
        <v>150</v>
      </c>
      <c r="AA8" s="11">
        <v>150</v>
      </c>
      <c r="AB8" s="11">
        <v>150</v>
      </c>
      <c r="AC8" s="11">
        <v>150</v>
      </c>
      <c r="AD8" s="11">
        <v>150</v>
      </c>
      <c r="AE8" s="11">
        <v>150</v>
      </c>
      <c r="AF8" s="11">
        <v>150</v>
      </c>
      <c r="AG8" s="11">
        <v>75</v>
      </c>
      <c r="AH8" s="11"/>
      <c r="AI8" s="11"/>
      <c r="AJ8" s="11"/>
      <c r="AK8" s="169">
        <f t="shared" si="0"/>
        <v>1500</v>
      </c>
      <c r="AL8" s="2"/>
      <c r="AM8" s="2"/>
      <c r="AN8" s="2"/>
      <c r="AO8" s="2"/>
      <c r="AP8" s="2"/>
    </row>
    <row r="9" spans="1:42" s="96" customFormat="1" x14ac:dyDescent="0.25">
      <c r="A9" s="195">
        <v>6.2</v>
      </c>
      <c r="B9" s="2" t="s">
        <v>2162</v>
      </c>
      <c r="C9" s="2" t="s">
        <v>2347</v>
      </c>
      <c r="D9" s="2" t="s">
        <v>2425</v>
      </c>
      <c r="E9" s="195" t="s">
        <v>56</v>
      </c>
      <c r="F9" s="11" t="s">
        <v>2422</v>
      </c>
      <c r="G9" s="11"/>
      <c r="H9" s="11" t="s">
        <v>43</v>
      </c>
      <c r="I9" s="11"/>
      <c r="J9" s="11" t="s">
        <v>45</v>
      </c>
      <c r="K9" s="11">
        <v>620</v>
      </c>
      <c r="L9" s="11">
        <v>0</v>
      </c>
      <c r="M9" s="11">
        <v>620</v>
      </c>
      <c r="N9" s="11">
        <v>620</v>
      </c>
      <c r="O9" s="12">
        <v>620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/>
      <c r="W9" s="11"/>
      <c r="X9" s="11">
        <v>50</v>
      </c>
      <c r="Y9" s="11">
        <v>100</v>
      </c>
      <c r="Z9" s="11">
        <v>100</v>
      </c>
      <c r="AA9" s="11">
        <v>100</v>
      </c>
      <c r="AB9" s="11">
        <v>75</v>
      </c>
      <c r="AC9" s="11">
        <v>50</v>
      </c>
      <c r="AD9" s="11">
        <v>50</v>
      </c>
      <c r="AE9" s="11">
        <v>50</v>
      </c>
      <c r="AF9" s="11">
        <v>45</v>
      </c>
      <c r="AG9" s="11"/>
      <c r="AH9" s="11"/>
      <c r="AI9" s="11"/>
      <c r="AJ9" s="11"/>
      <c r="AK9" s="169">
        <f t="shared" si="0"/>
        <v>620</v>
      </c>
      <c r="AL9" s="2"/>
      <c r="AM9" s="2"/>
      <c r="AN9" s="2"/>
      <c r="AO9" s="2"/>
      <c r="AP9" s="2"/>
    </row>
    <row r="10" spans="1:42" s="96" customFormat="1" x14ac:dyDescent="0.25">
      <c r="A10" s="195">
        <v>6.3</v>
      </c>
      <c r="B10" s="2" t="s">
        <v>2162</v>
      </c>
      <c r="C10" s="2" t="s">
        <v>2347</v>
      </c>
      <c r="D10" s="2" t="s">
        <v>2726</v>
      </c>
      <c r="E10" s="195" t="s">
        <v>56</v>
      </c>
      <c r="F10" s="11" t="s">
        <v>3434</v>
      </c>
      <c r="G10" s="11"/>
      <c r="H10" s="11" t="s">
        <v>3433</v>
      </c>
      <c r="I10" s="11"/>
      <c r="J10" s="11"/>
      <c r="K10" s="11"/>
      <c r="L10" s="11"/>
      <c r="M10" s="11">
        <v>500</v>
      </c>
      <c r="N10" s="11">
        <v>500</v>
      </c>
      <c r="O10" s="12">
        <v>500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/>
      <c r="W10" s="11"/>
      <c r="X10" s="11">
        <v>25</v>
      </c>
      <c r="Y10" s="11">
        <v>125</v>
      </c>
      <c r="Z10" s="11">
        <v>125</v>
      </c>
      <c r="AA10" s="11">
        <v>125</v>
      </c>
      <c r="AB10" s="11">
        <v>100</v>
      </c>
      <c r="AC10" s="11"/>
      <c r="AD10" s="11"/>
      <c r="AE10" s="11"/>
      <c r="AF10" s="11"/>
      <c r="AG10" s="11"/>
      <c r="AH10" s="11"/>
      <c r="AI10" s="11"/>
      <c r="AJ10" s="11"/>
      <c r="AK10" s="169">
        <f t="shared" si="0"/>
        <v>500</v>
      </c>
      <c r="AL10" s="2"/>
      <c r="AM10" s="2"/>
      <c r="AN10" s="2"/>
      <c r="AO10" s="2"/>
      <c r="AP10" s="2"/>
    </row>
    <row r="11" spans="1:42" s="96" customFormat="1" x14ac:dyDescent="0.25">
      <c r="A11" s="2"/>
      <c r="B11" s="2"/>
      <c r="C11" s="2"/>
      <c r="D11" s="2"/>
      <c r="E11" s="2"/>
      <c r="F11" s="13" t="s">
        <v>2167</v>
      </c>
      <c r="G11" s="13"/>
      <c r="H11" s="13"/>
      <c r="I11" s="13"/>
      <c r="J11" s="13"/>
      <c r="K11" s="13"/>
      <c r="L11" s="13"/>
      <c r="M11" s="13"/>
      <c r="N11" s="13"/>
      <c r="O11" s="14">
        <f>SUM(O2:O10)</f>
        <v>11400</v>
      </c>
      <c r="P11" s="13">
        <f t="shared" ref="P11:V11" si="1">SUM(P2:P8)</f>
        <v>0</v>
      </c>
      <c r="Q11" s="13">
        <f>SUM(Q2:Q10)</f>
        <v>0</v>
      </c>
      <c r="R11" s="13">
        <f t="shared" si="1"/>
        <v>0</v>
      </c>
      <c r="S11" s="13">
        <f>SUM(S2:S10)</f>
        <v>0</v>
      </c>
      <c r="T11" s="13">
        <f t="shared" si="1"/>
        <v>0</v>
      </c>
      <c r="U11" s="13">
        <f>SUM(U2:U10)</f>
        <v>0</v>
      </c>
      <c r="V11" s="13">
        <f t="shared" si="1"/>
        <v>0</v>
      </c>
      <c r="W11" s="13">
        <f>SUM(W2:W9)</f>
        <v>150</v>
      </c>
      <c r="X11" s="13">
        <f t="shared" ref="X11:AG11" si="2">SUM(X2:X10)</f>
        <v>590</v>
      </c>
      <c r="Y11" s="13">
        <f t="shared" si="2"/>
        <v>810</v>
      </c>
      <c r="Z11" s="13">
        <f t="shared" si="2"/>
        <v>885</v>
      </c>
      <c r="AA11" s="13">
        <f t="shared" si="2"/>
        <v>985</v>
      </c>
      <c r="AB11" s="13">
        <f t="shared" si="2"/>
        <v>1060</v>
      </c>
      <c r="AC11" s="13">
        <f t="shared" si="2"/>
        <v>960</v>
      </c>
      <c r="AD11" s="13">
        <f t="shared" si="2"/>
        <v>1085</v>
      </c>
      <c r="AE11" s="13">
        <f t="shared" si="2"/>
        <v>1180</v>
      </c>
      <c r="AF11" s="13">
        <f t="shared" si="2"/>
        <v>1175</v>
      </c>
      <c r="AG11" s="13">
        <f t="shared" si="2"/>
        <v>980</v>
      </c>
      <c r="AH11" s="13">
        <f>SUM(AH2:AH9)</f>
        <v>630</v>
      </c>
      <c r="AI11" s="13">
        <f>SUM(AI2:AI9)</f>
        <v>480</v>
      </c>
      <c r="AJ11" s="13">
        <f>SUM(AJ2:AJ9)</f>
        <v>430</v>
      </c>
      <c r="AK11" s="169"/>
      <c r="AL11" s="2"/>
      <c r="AM11" s="2"/>
      <c r="AN11" s="2"/>
      <c r="AO11" s="2"/>
      <c r="AP11" s="2"/>
    </row>
    <row r="12" spans="1:42" x14ac:dyDescent="0.25">
      <c r="A12" s="2"/>
      <c r="B12" s="2"/>
      <c r="C12" s="2"/>
      <c r="D12" s="2"/>
      <c r="E12" s="19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42"/>
      <c r="AL12" s="2"/>
      <c r="AM12" s="2"/>
      <c r="AN12" s="2"/>
      <c r="AO12" s="2"/>
      <c r="AP12" s="2"/>
    </row>
    <row r="13" spans="1:42" x14ac:dyDescent="0.25">
      <c r="A13" s="19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95"/>
      <c r="AF13" s="2"/>
      <c r="AG13" s="2"/>
      <c r="AH13" s="2"/>
      <c r="AI13" s="2"/>
      <c r="AJ13" s="2"/>
      <c r="AK13" s="142"/>
      <c r="AL13" s="2"/>
      <c r="AM13" s="2"/>
      <c r="AN13" s="2"/>
      <c r="AO13" s="2"/>
      <c r="AP13" s="2"/>
    </row>
    <row r="14" spans="1:42" x14ac:dyDescent="0.25">
      <c r="A14" s="16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42"/>
      <c r="AL14" s="2"/>
      <c r="AM14" s="2"/>
      <c r="AN14" s="2"/>
      <c r="AO14" s="2"/>
      <c r="AP14" s="2"/>
    </row>
    <row r="15" spans="1:4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42"/>
      <c r="AL15" s="2"/>
      <c r="AM15" s="2"/>
      <c r="AN15" s="2"/>
      <c r="AO15" s="2"/>
      <c r="AP15" s="2"/>
    </row>
    <row r="16" spans="1:4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42"/>
      <c r="AL16" s="2"/>
      <c r="AM16" s="2"/>
      <c r="AN16" s="2"/>
      <c r="AO16" s="2"/>
      <c r="AP16" s="2"/>
    </row>
    <row r="17" spans="1:4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42"/>
      <c r="AL17" s="2"/>
      <c r="AM17" s="2"/>
      <c r="AN17" s="2"/>
      <c r="AO17" s="2"/>
      <c r="AP17" s="2"/>
    </row>
    <row r="18" spans="1:42" x14ac:dyDescent="0.25">
      <c r="L18" s="2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42" x14ac:dyDescent="0.25">
      <c r="L19" s="2"/>
      <c r="O19" s="2"/>
      <c r="AC19" s="95"/>
      <c r="AD19" s="95"/>
      <c r="AE19" s="95"/>
      <c r="AF19" s="95"/>
      <c r="AG19" s="95"/>
      <c r="AH19" s="95"/>
      <c r="AI19" s="95"/>
      <c r="AJ19" s="95"/>
      <c r="AK19" s="95"/>
    </row>
    <row r="21" spans="1:42" x14ac:dyDescent="0.25">
      <c r="F21" s="78"/>
      <c r="L21" s="2"/>
    </row>
    <row r="23" spans="1:42" x14ac:dyDescent="0.25">
      <c r="F23" s="78"/>
    </row>
  </sheetData>
  <sortState ref="A2:AO12">
    <sortCondition ref="A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1"/>
  <sheetViews>
    <sheetView topLeftCell="A5" workbookViewId="0">
      <selection activeCell="A5" sqref="A5"/>
    </sheetView>
  </sheetViews>
  <sheetFormatPr defaultRowHeight="15" x14ac:dyDescent="0.25"/>
  <cols>
    <col min="1" max="1" width="21.42578125" customWidth="1"/>
    <col min="2" max="3" width="6.5703125" hidden="1" customWidth="1"/>
    <col min="4" max="12" width="6.5703125" customWidth="1"/>
    <col min="13" max="13" width="6.5703125" style="170" customWidth="1"/>
    <col min="14" max="15" width="8.7109375" customWidth="1"/>
    <col min="16" max="16" width="5.85546875" customWidth="1"/>
    <col min="17" max="18" width="0" hidden="1" customWidth="1"/>
    <col min="22" max="22" width="10.28515625" customWidth="1"/>
    <col min="26" max="26" width="11" customWidth="1"/>
    <col min="27" max="27" width="10.7109375" customWidth="1"/>
  </cols>
  <sheetData>
    <row r="1" spans="1:18" hidden="1" x14ac:dyDescent="0.25">
      <c r="C1">
        <v>13290</v>
      </c>
      <c r="D1">
        <f>C1/20</f>
        <v>664.5</v>
      </c>
      <c r="F1">
        <v>665</v>
      </c>
      <c r="G1">
        <f>F1*5*0.05</f>
        <v>166.25</v>
      </c>
      <c r="H1">
        <f>F1*5*0.2</f>
        <v>665</v>
      </c>
    </row>
    <row r="2" spans="1:18" hidden="1" x14ac:dyDescent="0.25">
      <c r="C2">
        <v>9900</v>
      </c>
      <c r="D2">
        <f t="shared" ref="D2:D3" si="0">C2/20</f>
        <v>495</v>
      </c>
      <c r="F2">
        <v>495</v>
      </c>
      <c r="G2">
        <f t="shared" ref="G2:G3" si="1">F2*5*0.05</f>
        <v>123.75</v>
      </c>
      <c r="H2">
        <f t="shared" ref="H2:H3" si="2">F2*5*0.2</f>
        <v>495</v>
      </c>
    </row>
    <row r="3" spans="1:18" hidden="1" x14ac:dyDescent="0.25">
      <c r="C3">
        <v>8640</v>
      </c>
      <c r="D3">
        <f t="shared" si="0"/>
        <v>432</v>
      </c>
      <c r="F3">
        <v>432</v>
      </c>
      <c r="G3">
        <f t="shared" si="1"/>
        <v>108</v>
      </c>
      <c r="H3">
        <f t="shared" si="2"/>
        <v>432</v>
      </c>
    </row>
    <row r="4" spans="1:18" hidden="1" x14ac:dyDescent="0.25"/>
    <row r="5" spans="1:18" ht="27" thickBot="1" x14ac:dyDescent="0.3">
      <c r="A5" s="46" t="s">
        <v>2344</v>
      </c>
    </row>
    <row r="6" spans="1:18" ht="15.75" thickBot="1" x14ac:dyDescent="0.3">
      <c r="A6" s="6"/>
      <c r="B6" s="300" t="s">
        <v>2172</v>
      </c>
      <c r="C6" s="302"/>
      <c r="D6" s="303" t="s">
        <v>2173</v>
      </c>
      <c r="E6" s="304"/>
      <c r="F6" s="304"/>
      <c r="G6" s="304"/>
      <c r="H6" s="305"/>
      <c r="I6" s="303" t="s">
        <v>2163</v>
      </c>
      <c r="J6" s="304"/>
      <c r="K6" s="304"/>
      <c r="L6" s="305"/>
      <c r="M6" s="203"/>
      <c r="N6" s="19"/>
      <c r="O6" s="19"/>
      <c r="P6" s="19"/>
    </row>
    <row r="7" spans="1:18" ht="51.75" x14ac:dyDescent="0.25">
      <c r="A7" s="20" t="s">
        <v>2174</v>
      </c>
      <c r="B7" s="22" t="s">
        <v>2175</v>
      </c>
      <c r="C7" s="23" t="s">
        <v>2176</v>
      </c>
      <c r="D7" s="21" t="s">
        <v>2177</v>
      </c>
      <c r="E7" s="22" t="s">
        <v>2178</v>
      </c>
      <c r="F7" s="22" t="s">
        <v>2179</v>
      </c>
      <c r="G7" s="22" t="s">
        <v>2180</v>
      </c>
      <c r="H7" s="43" t="s">
        <v>2181</v>
      </c>
      <c r="I7" s="21" t="s">
        <v>2182</v>
      </c>
      <c r="J7" s="22" t="s">
        <v>2183</v>
      </c>
      <c r="K7" s="22" t="s">
        <v>2184</v>
      </c>
      <c r="L7" s="23" t="s">
        <v>2185</v>
      </c>
      <c r="M7" s="204"/>
      <c r="N7" s="24" t="s">
        <v>2345</v>
      </c>
      <c r="O7" s="24" t="s">
        <v>2346</v>
      </c>
      <c r="P7" s="24" t="s">
        <v>2169</v>
      </c>
      <c r="Q7" s="25">
        <v>0.05</v>
      </c>
      <c r="R7" s="25">
        <v>0.2</v>
      </c>
    </row>
    <row r="8" spans="1:18" x14ac:dyDescent="0.25">
      <c r="A8" s="26" t="s">
        <v>2186</v>
      </c>
      <c r="B8" s="28">
        <v>513</v>
      </c>
      <c r="C8" s="29">
        <v>513</v>
      </c>
      <c r="D8" s="27">
        <v>575</v>
      </c>
      <c r="E8" s="28">
        <v>575</v>
      </c>
      <c r="F8" s="28">
        <v>575</v>
      </c>
      <c r="G8" s="28">
        <v>575</v>
      </c>
      <c r="H8" s="44">
        <v>575</v>
      </c>
      <c r="I8" s="27">
        <v>665</v>
      </c>
      <c r="J8" s="28">
        <v>665</v>
      </c>
      <c r="K8" s="28">
        <v>665</v>
      </c>
      <c r="L8" s="29">
        <v>665</v>
      </c>
      <c r="M8" s="205"/>
      <c r="N8" s="31"/>
      <c r="O8" s="31"/>
      <c r="P8" s="30"/>
      <c r="Q8">
        <f>K8*5*0.05</f>
        <v>166.25</v>
      </c>
      <c r="R8">
        <f>L8*5*0.2</f>
        <v>665</v>
      </c>
    </row>
    <row r="9" spans="1:18" x14ac:dyDescent="0.25">
      <c r="A9" s="26" t="s">
        <v>2187</v>
      </c>
      <c r="B9" s="28">
        <v>555</v>
      </c>
      <c r="C9" s="29">
        <v>790</v>
      </c>
      <c r="D9" s="27">
        <v>962</v>
      </c>
      <c r="E9" s="28">
        <v>1053</v>
      </c>
      <c r="F9" s="28">
        <v>618</v>
      </c>
      <c r="G9" s="28">
        <v>648</v>
      </c>
      <c r="H9" s="44">
        <v>587</v>
      </c>
      <c r="I9" s="27">
        <v>592</v>
      </c>
      <c r="J9" s="28">
        <v>433</v>
      </c>
      <c r="K9" s="28">
        <v>478</v>
      </c>
      <c r="L9" s="29">
        <v>584</v>
      </c>
      <c r="M9" s="205"/>
      <c r="N9" s="31">
        <f>SUM(C9:L9)/SUM(C8:L8)</f>
        <v>1.1152447089947091</v>
      </c>
      <c r="O9" s="31">
        <f>SUM(H9:L9)/SUM(H8:L8)</f>
        <v>0.82658423493044819</v>
      </c>
      <c r="P9" s="73">
        <v>0.05</v>
      </c>
    </row>
    <row r="10" spans="1:18" x14ac:dyDescent="0.25">
      <c r="A10" s="26" t="s">
        <v>2188</v>
      </c>
      <c r="B10" s="28">
        <v>368</v>
      </c>
      <c r="C10" s="29">
        <v>368</v>
      </c>
      <c r="D10" s="27">
        <v>405</v>
      </c>
      <c r="E10" s="28">
        <v>405</v>
      </c>
      <c r="F10" s="28">
        <v>405</v>
      </c>
      <c r="G10" s="28">
        <v>405</v>
      </c>
      <c r="H10" s="44">
        <v>405</v>
      </c>
      <c r="I10" s="27">
        <v>495</v>
      </c>
      <c r="J10" s="28">
        <v>495</v>
      </c>
      <c r="K10" s="28">
        <v>495</v>
      </c>
      <c r="L10" s="29">
        <v>495</v>
      </c>
      <c r="M10" s="205"/>
      <c r="N10" s="31"/>
      <c r="O10" s="31"/>
      <c r="P10" s="30"/>
      <c r="Q10">
        <f>K10*5*0.05</f>
        <v>123.75</v>
      </c>
      <c r="R10">
        <f>L10*5*0.2</f>
        <v>495</v>
      </c>
    </row>
    <row r="11" spans="1:18" x14ac:dyDescent="0.25">
      <c r="A11" s="26" t="s">
        <v>2189</v>
      </c>
      <c r="B11" s="28">
        <v>590</v>
      </c>
      <c r="C11" s="29">
        <v>452</v>
      </c>
      <c r="D11" s="27">
        <v>926</v>
      </c>
      <c r="E11" s="28">
        <v>558</v>
      </c>
      <c r="F11" s="28">
        <v>280</v>
      </c>
      <c r="G11" s="28">
        <v>275</v>
      </c>
      <c r="H11" s="44">
        <v>136</v>
      </c>
      <c r="I11" s="27">
        <v>34</v>
      </c>
      <c r="J11" s="28">
        <v>265</v>
      </c>
      <c r="K11" s="28">
        <v>411</v>
      </c>
      <c r="L11" s="29">
        <v>316</v>
      </c>
      <c r="M11" s="205"/>
      <c r="N11" s="31">
        <f t="shared" ref="N11:N13" si="3">SUM(C11:L11)/SUM(C10:L10)</f>
        <v>0.83535330436771094</v>
      </c>
      <c r="O11" s="31">
        <f t="shared" ref="O11:O13" si="4">SUM(H11:L11)/SUM(H10:L10)</f>
        <v>0.48721174004192874</v>
      </c>
      <c r="P11" s="73">
        <v>0.2</v>
      </c>
    </row>
    <row r="12" spans="1:18" x14ac:dyDescent="0.25">
      <c r="A12" s="26" t="s">
        <v>2190</v>
      </c>
      <c r="B12" s="28">
        <v>495</v>
      </c>
      <c r="C12" s="29">
        <v>495</v>
      </c>
      <c r="D12" s="27">
        <v>730</v>
      </c>
      <c r="E12" s="28">
        <v>730</v>
      </c>
      <c r="F12" s="28">
        <v>730</v>
      </c>
      <c r="G12" s="28">
        <v>730</v>
      </c>
      <c r="H12" s="44">
        <v>730</v>
      </c>
      <c r="I12" s="27">
        <v>432</v>
      </c>
      <c r="J12" s="28">
        <v>432</v>
      </c>
      <c r="K12" s="28">
        <v>432</v>
      </c>
      <c r="L12" s="29">
        <v>432</v>
      </c>
      <c r="M12" s="205"/>
      <c r="N12" s="31"/>
      <c r="O12" s="31"/>
      <c r="P12" s="30"/>
      <c r="Q12">
        <f>K12*5*0.05</f>
        <v>108</v>
      </c>
      <c r="R12">
        <f>K12*5*0.2</f>
        <v>432</v>
      </c>
    </row>
    <row r="13" spans="1:18" ht="15.75" thickBot="1" x14ac:dyDescent="0.3">
      <c r="A13" s="26" t="s">
        <v>2191</v>
      </c>
      <c r="B13" s="28">
        <v>186</v>
      </c>
      <c r="C13" s="29">
        <v>271</v>
      </c>
      <c r="D13" s="27">
        <v>393</v>
      </c>
      <c r="E13" s="28">
        <v>684</v>
      </c>
      <c r="F13" s="28">
        <v>516</v>
      </c>
      <c r="G13" s="28">
        <v>298</v>
      </c>
      <c r="H13" s="44">
        <v>331</v>
      </c>
      <c r="I13" s="27">
        <v>318</v>
      </c>
      <c r="J13" s="28">
        <v>461</v>
      </c>
      <c r="K13" s="28">
        <v>513</v>
      </c>
      <c r="L13" s="29">
        <v>573</v>
      </c>
      <c r="M13" s="206"/>
      <c r="N13" s="36">
        <f t="shared" si="3"/>
        <v>0.74203984335092799</v>
      </c>
      <c r="O13" s="36">
        <f t="shared" si="4"/>
        <v>0.89340927583401142</v>
      </c>
      <c r="P13" s="74">
        <v>0.2</v>
      </c>
    </row>
    <row r="14" spans="1:18" x14ac:dyDescent="0.25">
      <c r="A14" s="26" t="s">
        <v>2192</v>
      </c>
      <c r="B14" s="28">
        <f t="shared" ref="B14:G14" si="5">SUM(B8,B10,B12)</f>
        <v>1376</v>
      </c>
      <c r="C14" s="29">
        <f t="shared" si="5"/>
        <v>1376</v>
      </c>
      <c r="D14" s="27">
        <f t="shared" si="5"/>
        <v>1710</v>
      </c>
      <c r="E14" s="28">
        <f t="shared" si="5"/>
        <v>1710</v>
      </c>
      <c r="F14" s="28">
        <f t="shared" si="5"/>
        <v>1710</v>
      </c>
      <c r="G14" s="28">
        <f t="shared" si="5"/>
        <v>1710</v>
      </c>
      <c r="H14" s="44">
        <f>SUM(H8,H10,H12)</f>
        <v>1710</v>
      </c>
      <c r="I14" s="27">
        <f>I8+I10+I12</f>
        <v>1592</v>
      </c>
      <c r="J14" s="28">
        <f>J8+J10+J12</f>
        <v>1592</v>
      </c>
      <c r="K14" s="28">
        <f>K8+K10+K12</f>
        <v>1592</v>
      </c>
      <c r="L14" s="29">
        <f>L8+L10+L12</f>
        <v>1592</v>
      </c>
      <c r="M14" s="143"/>
      <c r="Q14">
        <f>K14*5*0.05</f>
        <v>398</v>
      </c>
      <c r="R14">
        <f>K14*5*0.2</f>
        <v>1592</v>
      </c>
    </row>
    <row r="15" spans="1:18" ht="15.75" thickBot="1" x14ac:dyDescent="0.3">
      <c r="A15" s="32" t="s">
        <v>2193</v>
      </c>
      <c r="B15" s="34">
        <f t="shared" ref="B15:H15" si="6">SUM(B9,B11,B13)</f>
        <v>1331</v>
      </c>
      <c r="C15" s="35">
        <f t="shared" si="6"/>
        <v>1513</v>
      </c>
      <c r="D15" s="33">
        <f t="shared" si="6"/>
        <v>2281</v>
      </c>
      <c r="E15" s="34">
        <f t="shared" si="6"/>
        <v>2295</v>
      </c>
      <c r="F15" s="34">
        <f t="shared" si="6"/>
        <v>1414</v>
      </c>
      <c r="G15" s="34">
        <f t="shared" si="6"/>
        <v>1221</v>
      </c>
      <c r="H15" s="45">
        <f t="shared" si="6"/>
        <v>1054</v>
      </c>
      <c r="I15" s="33">
        <f>SUM(I9,I11,I13)</f>
        <v>944</v>
      </c>
      <c r="J15" s="34">
        <f>SUM(J9,J11,J13)</f>
        <v>1159</v>
      </c>
      <c r="K15" s="34">
        <f>SUM(K9,K11,K13)</f>
        <v>1402</v>
      </c>
      <c r="L15" s="35">
        <f>SUM(L9,L11,L13)</f>
        <v>1473</v>
      </c>
      <c r="M15" s="143"/>
    </row>
    <row r="17" spans="1:26" x14ac:dyDescent="0.25">
      <c r="V17" s="76"/>
      <c r="W17" s="76"/>
      <c r="X17" s="76"/>
      <c r="Y17" s="76"/>
      <c r="Z17" s="76"/>
    </row>
    <row r="18" spans="1:26" ht="15.75" thickBot="1" x14ac:dyDescent="0.3">
      <c r="A18" s="46" t="s">
        <v>2428</v>
      </c>
      <c r="B18" s="78" t="s">
        <v>2401</v>
      </c>
    </row>
    <row r="19" spans="1:26" ht="15.75" thickBot="1" x14ac:dyDescent="0.3">
      <c r="A19" s="6"/>
      <c r="B19" s="300" t="s">
        <v>2172</v>
      </c>
      <c r="C19" s="302"/>
      <c r="D19" s="303" t="s">
        <v>2173</v>
      </c>
      <c r="E19" s="304"/>
      <c r="F19" s="304"/>
      <c r="G19" s="304"/>
      <c r="H19" s="305"/>
      <c r="I19" s="303" t="s">
        <v>2163</v>
      </c>
      <c r="J19" s="304"/>
      <c r="K19" s="304"/>
      <c r="L19" s="305"/>
      <c r="M19" s="203"/>
      <c r="N19" s="19"/>
      <c r="O19" s="19"/>
      <c r="P19" s="19"/>
    </row>
    <row r="20" spans="1:26" ht="52.5" thickBot="1" x14ac:dyDescent="0.3">
      <c r="A20" s="20" t="s">
        <v>2174</v>
      </c>
      <c r="B20" s="103" t="s">
        <v>2175</v>
      </c>
      <c r="C20" s="104" t="s">
        <v>2176</v>
      </c>
      <c r="D20" s="103" t="s">
        <v>2177</v>
      </c>
      <c r="E20" s="105" t="s">
        <v>2178</v>
      </c>
      <c r="F20" s="105" t="s">
        <v>2179</v>
      </c>
      <c r="G20" s="105" t="s">
        <v>2180</v>
      </c>
      <c r="H20" s="106" t="s">
        <v>2181</v>
      </c>
      <c r="I20" s="103" t="s">
        <v>2182</v>
      </c>
      <c r="J20" s="105" t="s">
        <v>2183</v>
      </c>
      <c r="K20" s="105" t="s">
        <v>2184</v>
      </c>
      <c r="L20" s="104" t="s">
        <v>2185</v>
      </c>
      <c r="M20" s="207"/>
      <c r="N20" s="24" t="s">
        <v>2345</v>
      </c>
      <c r="O20" s="24" t="s">
        <v>2346</v>
      </c>
      <c r="P20" s="24" t="s">
        <v>2169</v>
      </c>
    </row>
    <row r="21" spans="1:26" x14ac:dyDescent="0.25">
      <c r="A21" s="26" t="s">
        <v>2186</v>
      </c>
      <c r="B21" s="99">
        <v>513</v>
      </c>
      <c r="C21" s="101">
        <v>513</v>
      </c>
      <c r="D21" s="99">
        <v>575</v>
      </c>
      <c r="E21" s="100">
        <v>575</v>
      </c>
      <c r="F21" s="100">
        <v>575</v>
      </c>
      <c r="G21" s="100">
        <v>575</v>
      </c>
      <c r="H21" s="102">
        <v>575</v>
      </c>
      <c r="I21" s="99">
        <v>720</v>
      </c>
      <c r="J21" s="100">
        <v>720</v>
      </c>
      <c r="K21" s="100">
        <v>720</v>
      </c>
      <c r="L21" s="101">
        <v>720</v>
      </c>
      <c r="M21" s="208"/>
      <c r="N21" s="97"/>
      <c r="O21" s="31"/>
      <c r="P21" s="30"/>
    </row>
    <row r="22" spans="1:26" x14ac:dyDescent="0.25">
      <c r="A22" s="26" t="s">
        <v>2187</v>
      </c>
      <c r="B22" s="27">
        <v>555</v>
      </c>
      <c r="C22" s="29">
        <v>790</v>
      </c>
      <c r="D22" s="27">
        <v>962</v>
      </c>
      <c r="E22" s="28">
        <v>1053</v>
      </c>
      <c r="F22" s="28">
        <v>618</v>
      </c>
      <c r="G22" s="28">
        <v>648</v>
      </c>
      <c r="H22" s="44">
        <v>587</v>
      </c>
      <c r="I22" s="27">
        <v>592</v>
      </c>
      <c r="J22" s="28">
        <v>433</v>
      </c>
      <c r="K22" s="28">
        <v>478</v>
      </c>
      <c r="L22" s="29">
        <v>584</v>
      </c>
      <c r="M22" s="205"/>
      <c r="N22" s="97">
        <f>SUM(C22:L22)/SUM(C21:L21)</f>
        <v>1.0761008296107211</v>
      </c>
      <c r="O22" s="31">
        <f>SUM(H22:L22)/SUM(H21:L21)</f>
        <v>0.77395079594790162</v>
      </c>
      <c r="P22" s="73">
        <v>0.05</v>
      </c>
    </row>
    <row r="23" spans="1:26" x14ac:dyDescent="0.25">
      <c r="A23" s="26" t="s">
        <v>2188</v>
      </c>
      <c r="B23" s="27">
        <v>368</v>
      </c>
      <c r="C23" s="29">
        <v>368</v>
      </c>
      <c r="D23" s="27">
        <v>405</v>
      </c>
      <c r="E23" s="28">
        <v>405</v>
      </c>
      <c r="F23" s="28">
        <v>405</v>
      </c>
      <c r="G23" s="28">
        <v>405</v>
      </c>
      <c r="H23" s="44">
        <v>405</v>
      </c>
      <c r="I23" s="27">
        <v>540</v>
      </c>
      <c r="J23" s="28">
        <v>540</v>
      </c>
      <c r="K23" s="28">
        <v>540</v>
      </c>
      <c r="L23" s="29">
        <v>540</v>
      </c>
      <c r="M23" s="205"/>
      <c r="N23" s="97"/>
      <c r="O23" s="31"/>
      <c r="P23" s="30"/>
    </row>
    <row r="24" spans="1:26" x14ac:dyDescent="0.25">
      <c r="A24" s="26" t="s">
        <v>2189</v>
      </c>
      <c r="B24" s="27">
        <v>590</v>
      </c>
      <c r="C24" s="29">
        <v>452</v>
      </c>
      <c r="D24" s="27">
        <v>926</v>
      </c>
      <c r="E24" s="28">
        <v>558</v>
      </c>
      <c r="F24" s="28">
        <v>280</v>
      </c>
      <c r="G24" s="28">
        <v>275</v>
      </c>
      <c r="H24" s="44">
        <v>136</v>
      </c>
      <c r="I24" s="27">
        <v>34</v>
      </c>
      <c r="J24" s="28">
        <v>265</v>
      </c>
      <c r="K24" s="28">
        <v>411</v>
      </c>
      <c r="L24" s="29">
        <v>316</v>
      </c>
      <c r="M24" s="205"/>
      <c r="N24" s="97">
        <f t="shared" ref="N24" si="7">SUM(C24:L24)/SUM(C23:L23)</f>
        <v>0.80232813529540958</v>
      </c>
      <c r="O24" s="31">
        <f t="shared" ref="O24" si="8">SUM(H24:L24)/SUM(H23:L23)</f>
        <v>0.45302144249512671</v>
      </c>
      <c r="P24" s="73">
        <v>0.2</v>
      </c>
    </row>
    <row r="25" spans="1:26" x14ac:dyDescent="0.25">
      <c r="A25" s="26" t="s">
        <v>2190</v>
      </c>
      <c r="B25" s="27">
        <v>495</v>
      </c>
      <c r="C25" s="29">
        <v>495</v>
      </c>
      <c r="D25" s="27">
        <v>730</v>
      </c>
      <c r="E25" s="28">
        <v>730</v>
      </c>
      <c r="F25" s="28">
        <v>730</v>
      </c>
      <c r="G25" s="28">
        <v>730</v>
      </c>
      <c r="H25" s="44">
        <v>730</v>
      </c>
      <c r="I25" s="27">
        <v>500</v>
      </c>
      <c r="J25" s="28">
        <v>500</v>
      </c>
      <c r="K25" s="28">
        <v>500</v>
      </c>
      <c r="L25" s="29">
        <v>500</v>
      </c>
      <c r="M25" s="205"/>
      <c r="N25" s="97"/>
      <c r="O25" s="31"/>
      <c r="P25" s="30"/>
    </row>
    <row r="26" spans="1:26" ht="15.75" thickBot="1" x14ac:dyDescent="0.3">
      <c r="A26" s="26" t="s">
        <v>2191</v>
      </c>
      <c r="B26" s="27">
        <v>186</v>
      </c>
      <c r="C26" s="29">
        <v>271</v>
      </c>
      <c r="D26" s="27">
        <v>393</v>
      </c>
      <c r="E26" s="28">
        <v>684</v>
      </c>
      <c r="F26" s="28">
        <v>516</v>
      </c>
      <c r="G26" s="28">
        <v>298</v>
      </c>
      <c r="H26" s="44">
        <v>331</v>
      </c>
      <c r="I26" s="27">
        <v>318</v>
      </c>
      <c r="J26" s="28">
        <v>461</v>
      </c>
      <c r="K26" s="28">
        <v>513</v>
      </c>
      <c r="L26" s="29">
        <v>573</v>
      </c>
      <c r="M26" s="206"/>
      <c r="N26" s="98">
        <f t="shared" ref="N26" si="9">SUM(C26:L26)/SUM(C25:L25)</f>
        <v>0.70919446704637912</v>
      </c>
      <c r="O26" s="36">
        <f>SUM(H26:L26)/SUM(H25:L25)</f>
        <v>0.80439560439560442</v>
      </c>
      <c r="P26" s="74">
        <v>0.2</v>
      </c>
    </row>
    <row r="27" spans="1:26" x14ac:dyDescent="0.25">
      <c r="A27" s="26" t="s">
        <v>2192</v>
      </c>
      <c r="B27" s="27">
        <f t="shared" ref="B27:G27" si="10">SUM(B21,B23,B25)</f>
        <v>1376</v>
      </c>
      <c r="C27" s="29">
        <f t="shared" si="10"/>
        <v>1376</v>
      </c>
      <c r="D27" s="27">
        <f t="shared" si="10"/>
        <v>1710</v>
      </c>
      <c r="E27" s="28">
        <f t="shared" si="10"/>
        <v>1710</v>
      </c>
      <c r="F27" s="28">
        <f t="shared" si="10"/>
        <v>1710</v>
      </c>
      <c r="G27" s="28">
        <f t="shared" si="10"/>
        <v>1710</v>
      </c>
      <c r="H27" s="44">
        <f>SUM(H21,H23,H25)</f>
        <v>1710</v>
      </c>
      <c r="I27" s="27">
        <f>I21+I23+I25</f>
        <v>1760</v>
      </c>
      <c r="J27" s="28">
        <f>J21+J23+J25</f>
        <v>1760</v>
      </c>
      <c r="K27" s="28">
        <f>K21+K23+K25</f>
        <v>1760</v>
      </c>
      <c r="L27" s="29">
        <f>L21+L23+L25</f>
        <v>1760</v>
      </c>
      <c r="M27" s="143"/>
    </row>
    <row r="28" spans="1:26" ht="15.75" thickBot="1" x14ac:dyDescent="0.3">
      <c r="A28" s="32" t="s">
        <v>2193</v>
      </c>
      <c r="B28" s="33">
        <f t="shared" ref="B28:H28" si="11">SUM(B22,B24,B26)</f>
        <v>1331</v>
      </c>
      <c r="C28" s="35">
        <f t="shared" si="11"/>
        <v>1513</v>
      </c>
      <c r="D28" s="33">
        <f t="shared" si="11"/>
        <v>2281</v>
      </c>
      <c r="E28" s="34">
        <f t="shared" si="11"/>
        <v>2295</v>
      </c>
      <c r="F28" s="34">
        <f t="shared" si="11"/>
        <v>1414</v>
      </c>
      <c r="G28" s="34">
        <f t="shared" si="11"/>
        <v>1221</v>
      </c>
      <c r="H28" s="45">
        <f t="shared" si="11"/>
        <v>1054</v>
      </c>
      <c r="I28" s="33">
        <f>SUM(I22,I24,I26)</f>
        <v>944</v>
      </c>
      <c r="J28" s="34">
        <f>SUM(J22,J24,J26)</f>
        <v>1159</v>
      </c>
      <c r="K28" s="34">
        <f>SUM(K22,K24,K26)</f>
        <v>1402</v>
      </c>
      <c r="L28" s="35">
        <f>SUM(L22,L24,L26)</f>
        <v>1473</v>
      </c>
      <c r="M28" s="143"/>
    </row>
    <row r="31" spans="1:26" ht="15.75" thickBot="1" x14ac:dyDescent="0.3">
      <c r="A31" s="46" t="s">
        <v>2428</v>
      </c>
      <c r="B31" s="78" t="s">
        <v>2429</v>
      </c>
    </row>
    <row r="32" spans="1:26" ht="15.75" thickBot="1" x14ac:dyDescent="0.3">
      <c r="A32" s="6"/>
      <c r="B32" s="300" t="s">
        <v>2172</v>
      </c>
      <c r="C32" s="302"/>
      <c r="D32" s="300" t="s">
        <v>2173</v>
      </c>
      <c r="E32" s="301"/>
      <c r="F32" s="301"/>
      <c r="G32" s="301"/>
      <c r="H32" s="302"/>
      <c r="I32" s="300" t="s">
        <v>2163</v>
      </c>
      <c r="J32" s="301"/>
      <c r="K32" s="301"/>
      <c r="L32" s="301"/>
      <c r="M32" s="302"/>
      <c r="N32" s="19"/>
      <c r="O32" s="19"/>
      <c r="P32" s="19"/>
    </row>
    <row r="33" spans="1:18" ht="51.75" x14ac:dyDescent="0.25">
      <c r="A33" s="20" t="s">
        <v>2174</v>
      </c>
      <c r="B33" s="22" t="s">
        <v>2175</v>
      </c>
      <c r="C33" s="23" t="s">
        <v>2176</v>
      </c>
      <c r="D33" s="21" t="s">
        <v>2177</v>
      </c>
      <c r="E33" s="22" t="s">
        <v>2178</v>
      </c>
      <c r="F33" s="22" t="s">
        <v>2179</v>
      </c>
      <c r="G33" s="22" t="s">
        <v>2180</v>
      </c>
      <c r="H33" s="43" t="s">
        <v>2181</v>
      </c>
      <c r="I33" s="21" t="s">
        <v>2182</v>
      </c>
      <c r="J33" s="22" t="s">
        <v>2183</v>
      </c>
      <c r="K33" s="22" t="s">
        <v>2184</v>
      </c>
      <c r="L33" s="22" t="s">
        <v>2185</v>
      </c>
      <c r="M33" s="204" t="s">
        <v>19</v>
      </c>
      <c r="N33" s="209" t="s">
        <v>3443</v>
      </c>
      <c r="O33" s="24" t="s">
        <v>3444</v>
      </c>
      <c r="P33" s="24" t="s">
        <v>2169</v>
      </c>
    </row>
    <row r="34" spans="1:18" x14ac:dyDescent="0.25">
      <c r="A34" s="26" t="s">
        <v>2186</v>
      </c>
      <c r="B34" s="28">
        <v>513</v>
      </c>
      <c r="C34" s="29">
        <v>513</v>
      </c>
      <c r="D34" s="27">
        <v>575</v>
      </c>
      <c r="E34" s="28">
        <v>575</v>
      </c>
      <c r="F34" s="28">
        <v>575</v>
      </c>
      <c r="G34" s="28">
        <v>575</v>
      </c>
      <c r="H34" s="44">
        <v>575</v>
      </c>
      <c r="I34" s="27">
        <v>718</v>
      </c>
      <c r="J34" s="28">
        <v>718</v>
      </c>
      <c r="K34" s="28">
        <v>718</v>
      </c>
      <c r="L34" s="28">
        <v>718</v>
      </c>
      <c r="M34" s="29">
        <v>718</v>
      </c>
      <c r="N34" s="97"/>
      <c r="O34" s="31"/>
      <c r="P34" s="30"/>
    </row>
    <row r="35" spans="1:18" x14ac:dyDescent="0.25">
      <c r="A35" s="26" t="s">
        <v>2187</v>
      </c>
      <c r="B35" s="28">
        <v>555</v>
      </c>
      <c r="C35" s="29">
        <v>790</v>
      </c>
      <c r="D35" s="27">
        <v>962</v>
      </c>
      <c r="E35" s="28">
        <v>1053</v>
      </c>
      <c r="F35" s="28">
        <v>618</v>
      </c>
      <c r="G35" s="28">
        <v>648</v>
      </c>
      <c r="H35" s="44">
        <v>587</v>
      </c>
      <c r="I35" s="27">
        <v>591</v>
      </c>
      <c r="J35" s="28">
        <v>432</v>
      </c>
      <c r="K35" s="28">
        <v>477</v>
      </c>
      <c r="L35" s="28">
        <v>554</v>
      </c>
      <c r="M35" s="29">
        <v>472</v>
      </c>
      <c r="N35" s="97">
        <f>SUM(D35:M35)/SUM(D34:M34)</f>
        <v>0.98901778808971386</v>
      </c>
      <c r="O35" s="31">
        <f>SUM(I35:M35)/SUM(I34:M34)</f>
        <v>0.70362116991643453</v>
      </c>
      <c r="P35" s="73">
        <v>0.05</v>
      </c>
    </row>
    <row r="36" spans="1:18" s="152" customFormat="1" x14ac:dyDescent="0.25">
      <c r="A36" s="26" t="s">
        <v>2188</v>
      </c>
      <c r="B36" s="28">
        <v>368</v>
      </c>
      <c r="C36" s="29">
        <v>368</v>
      </c>
      <c r="D36" s="27">
        <v>405</v>
      </c>
      <c r="E36" s="28">
        <v>405</v>
      </c>
      <c r="F36" s="28">
        <v>405</v>
      </c>
      <c r="G36" s="28">
        <v>405</v>
      </c>
      <c r="H36" s="44">
        <v>405</v>
      </c>
      <c r="I36" s="27">
        <v>546</v>
      </c>
      <c r="J36" s="28">
        <v>546</v>
      </c>
      <c r="K36" s="28">
        <v>546</v>
      </c>
      <c r="L36" s="28">
        <v>546</v>
      </c>
      <c r="M36" s="29">
        <v>546</v>
      </c>
      <c r="N36" s="97"/>
      <c r="O36" s="31"/>
      <c r="P36" s="30"/>
    </row>
    <row r="37" spans="1:18" s="152" customFormat="1" x14ac:dyDescent="0.25">
      <c r="A37" s="26" t="s">
        <v>2189</v>
      </c>
      <c r="B37" s="28">
        <v>590</v>
      </c>
      <c r="C37" s="29">
        <v>452</v>
      </c>
      <c r="D37" s="27">
        <v>926</v>
      </c>
      <c r="E37" s="28">
        <v>558</v>
      </c>
      <c r="F37" s="28">
        <v>280</v>
      </c>
      <c r="G37" s="28">
        <v>275</v>
      </c>
      <c r="H37" s="44">
        <v>136</v>
      </c>
      <c r="I37" s="27">
        <v>33</v>
      </c>
      <c r="J37" s="28">
        <v>267</v>
      </c>
      <c r="K37" s="28">
        <v>413</v>
      </c>
      <c r="L37" s="28">
        <v>316</v>
      </c>
      <c r="M37" s="29">
        <v>397</v>
      </c>
      <c r="N37" s="97">
        <f>SUM(D37:M37)/SUM(D36:M36)</f>
        <v>0.75730809674027344</v>
      </c>
      <c r="O37" s="31">
        <f>SUM(I37:M37)/SUM(I36:M36)</f>
        <v>0.52234432234432238</v>
      </c>
      <c r="P37" s="73">
        <v>0.2</v>
      </c>
    </row>
    <row r="38" spans="1:18" s="152" customFormat="1" x14ac:dyDescent="0.25">
      <c r="A38" s="26" t="s">
        <v>2190</v>
      </c>
      <c r="B38" s="28">
        <v>495</v>
      </c>
      <c r="C38" s="29">
        <v>495</v>
      </c>
      <c r="D38" s="27">
        <v>730</v>
      </c>
      <c r="E38" s="28">
        <v>730</v>
      </c>
      <c r="F38" s="28">
        <v>730</v>
      </c>
      <c r="G38" s="28">
        <v>730</v>
      </c>
      <c r="H38" s="44">
        <v>730</v>
      </c>
      <c r="I38" s="27">
        <v>495</v>
      </c>
      <c r="J38" s="28">
        <v>495</v>
      </c>
      <c r="K38" s="28">
        <v>495</v>
      </c>
      <c r="L38" s="28">
        <v>495</v>
      </c>
      <c r="M38" s="29">
        <v>495</v>
      </c>
      <c r="N38" s="97"/>
      <c r="O38" s="31"/>
      <c r="P38" s="30"/>
    </row>
    <row r="39" spans="1:18" ht="15.75" thickBot="1" x14ac:dyDescent="0.3">
      <c r="A39" s="26" t="s">
        <v>2191</v>
      </c>
      <c r="B39" s="28">
        <v>186</v>
      </c>
      <c r="C39" s="29">
        <v>271</v>
      </c>
      <c r="D39" s="27">
        <v>393</v>
      </c>
      <c r="E39" s="28">
        <v>684</v>
      </c>
      <c r="F39" s="28">
        <v>516</v>
      </c>
      <c r="G39" s="28">
        <v>298</v>
      </c>
      <c r="H39" s="44">
        <v>331</v>
      </c>
      <c r="I39" s="27">
        <v>318</v>
      </c>
      <c r="J39" s="28">
        <v>462</v>
      </c>
      <c r="K39" s="28">
        <v>513</v>
      </c>
      <c r="L39" s="28">
        <v>573</v>
      </c>
      <c r="M39" s="29">
        <v>630</v>
      </c>
      <c r="N39" s="98">
        <f>SUM(D39:M39)/SUM(D38:M38)</f>
        <v>0.77028571428571424</v>
      </c>
      <c r="O39" s="36">
        <f>SUM(I39:M39)/SUM(I38:M38)</f>
        <v>1.0084848484848485</v>
      </c>
      <c r="P39" s="74">
        <v>0.2</v>
      </c>
    </row>
    <row r="40" spans="1:18" x14ac:dyDescent="0.25">
      <c r="A40" s="26" t="s">
        <v>2192</v>
      </c>
      <c r="B40" s="28">
        <f t="shared" ref="B40:G40" si="12">SUM(B34,B36,B38)</f>
        <v>1376</v>
      </c>
      <c r="C40" s="29">
        <f t="shared" si="12"/>
        <v>1376</v>
      </c>
      <c r="D40" s="27">
        <f t="shared" si="12"/>
        <v>1710</v>
      </c>
      <c r="E40" s="28">
        <f t="shared" si="12"/>
        <v>1710</v>
      </c>
      <c r="F40" s="28">
        <f t="shared" si="12"/>
        <v>1710</v>
      </c>
      <c r="G40" s="28">
        <f t="shared" si="12"/>
        <v>1710</v>
      </c>
      <c r="H40" s="44">
        <f>SUM(H34,H36,H38)</f>
        <v>1710</v>
      </c>
      <c r="I40" s="27">
        <f>I34+I36+I38</f>
        <v>1759</v>
      </c>
      <c r="J40" s="28">
        <f>J34+J36+J38</f>
        <v>1759</v>
      </c>
      <c r="K40" s="28">
        <f>K34+K36+K38</f>
        <v>1759</v>
      </c>
      <c r="L40" s="44">
        <f>L34+L36+L38</f>
        <v>1759</v>
      </c>
      <c r="M40" s="29">
        <v>1760</v>
      </c>
      <c r="N40" s="225"/>
      <c r="O40" s="225"/>
      <c r="P40" s="225"/>
      <c r="Q40" s="225"/>
      <c r="R40" s="225"/>
    </row>
    <row r="41" spans="1:18" ht="15.75" thickBot="1" x14ac:dyDescent="0.3">
      <c r="A41" s="32" t="s">
        <v>2193</v>
      </c>
      <c r="B41" s="34">
        <f t="shared" ref="B41:H41" si="13">SUM(B35,B37,B39)</f>
        <v>1331</v>
      </c>
      <c r="C41" s="35">
        <f t="shared" si="13"/>
        <v>1513</v>
      </c>
      <c r="D41" s="33">
        <f t="shared" si="13"/>
        <v>2281</v>
      </c>
      <c r="E41" s="34">
        <f t="shared" si="13"/>
        <v>2295</v>
      </c>
      <c r="F41" s="34">
        <f t="shared" si="13"/>
        <v>1414</v>
      </c>
      <c r="G41" s="34">
        <f t="shared" si="13"/>
        <v>1221</v>
      </c>
      <c r="H41" s="45">
        <f t="shared" si="13"/>
        <v>1054</v>
      </c>
      <c r="I41" s="33">
        <f>SUM(I35,I37,I39)</f>
        <v>942</v>
      </c>
      <c r="J41" s="34">
        <f>SUM(J35,J37,J39)</f>
        <v>1161</v>
      </c>
      <c r="K41" s="34">
        <f>SUM(K35,K37,K39)</f>
        <v>1403</v>
      </c>
      <c r="L41" s="45">
        <f>SUM(L35,L37,L39)</f>
        <v>1443</v>
      </c>
      <c r="M41" s="35">
        <f>SUM(M35,M37,M39)</f>
        <v>1499</v>
      </c>
      <c r="N41" s="225"/>
      <c r="O41" s="225"/>
      <c r="P41" s="225"/>
      <c r="Q41" s="225"/>
      <c r="R41" s="225"/>
    </row>
  </sheetData>
  <mergeCells count="9">
    <mergeCell ref="D32:H32"/>
    <mergeCell ref="B32:C32"/>
    <mergeCell ref="B6:C6"/>
    <mergeCell ref="D6:H6"/>
    <mergeCell ref="I6:L6"/>
    <mergeCell ref="I19:L19"/>
    <mergeCell ref="B19:C19"/>
    <mergeCell ref="D19:H19"/>
    <mergeCell ref="I32:M3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7"/>
  <sheetViews>
    <sheetView workbookViewId="0"/>
  </sheetViews>
  <sheetFormatPr defaultRowHeight="15" x14ac:dyDescent="0.25"/>
  <cols>
    <col min="1" max="1" width="17" customWidth="1"/>
    <col min="6" max="21" width="4.85546875" customWidth="1"/>
    <col min="23" max="23" width="11.5703125" customWidth="1"/>
    <col min="24" max="24" width="11.140625" customWidth="1"/>
    <col min="25" max="25" width="11.28515625" customWidth="1"/>
  </cols>
  <sheetData>
    <row r="1" spans="1:25" ht="51" x14ac:dyDescent="0.25">
      <c r="A1" s="15" t="s">
        <v>2415</v>
      </c>
      <c r="B1" s="8" t="s">
        <v>16</v>
      </c>
      <c r="C1" s="8" t="s">
        <v>17</v>
      </c>
      <c r="D1" s="8" t="s">
        <v>18</v>
      </c>
      <c r="E1" s="8" t="s">
        <v>60</v>
      </c>
      <c r="F1" s="90" t="s">
        <v>19</v>
      </c>
      <c r="G1" s="90" t="s">
        <v>20</v>
      </c>
      <c r="H1" s="90" t="s">
        <v>21</v>
      </c>
      <c r="I1" s="90" t="s">
        <v>22</v>
      </c>
      <c r="J1" s="90" t="s">
        <v>23</v>
      </c>
      <c r="K1" s="8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90" t="s">
        <v>29</v>
      </c>
      <c r="Q1" s="90" t="s">
        <v>30</v>
      </c>
      <c r="R1" s="90" t="s">
        <v>31</v>
      </c>
      <c r="S1" s="90" t="s">
        <v>32</v>
      </c>
      <c r="T1" s="90" t="s">
        <v>33</v>
      </c>
      <c r="U1" s="8" t="s">
        <v>34</v>
      </c>
      <c r="V1" s="8" t="s">
        <v>2416</v>
      </c>
      <c r="W1" s="91" t="s">
        <v>2417</v>
      </c>
      <c r="X1" s="91" t="s">
        <v>2418</v>
      </c>
      <c r="Y1" s="91" t="s">
        <v>2419</v>
      </c>
    </row>
    <row r="2" spans="1:25" x14ac:dyDescent="0.25">
      <c r="A2" s="16" t="s">
        <v>1388</v>
      </c>
      <c r="B2" s="172">
        <f>SUMIFS(TBC!Q$2:Q$600,TBC!$H$2:$H$600,$A2,TBC!$J$2:$J$600,"Service Settlement")</f>
        <v>61</v>
      </c>
      <c r="C2" s="172">
        <f>SUMIFS(TBC!R$2:R$600,TBC!$H$2:$H$600,$A2,TBC!$J$2:$J$600,"Service Settlement")</f>
        <v>112</v>
      </c>
      <c r="D2" s="172">
        <f>SUMIFS(TBC!S$2:S$600,TBC!$H$2:$H$600,$A2,TBC!$J$2:$J$600,"Service Settlement")</f>
        <v>105</v>
      </c>
      <c r="E2" s="172">
        <f>SUMIFS(TBC!T$2:T$600,TBC!$H$2:$H$600,$A2,TBC!$J$2:$J$600,"Service Settlement")</f>
        <v>125</v>
      </c>
      <c r="F2" s="172">
        <f>SUMIFS(TBC!U$2:U$600,TBC!$H$2:$H$600,$A2,TBC!$J$2:$J$600,"Service Settlement")</f>
        <v>109</v>
      </c>
      <c r="G2" s="172">
        <f>SUMIFS(TBC!V$2:V$600,TBC!$H$2:$H$600,$A2,TBC!$J$2:$J$600,"Service Settlement")</f>
        <v>132</v>
      </c>
      <c r="H2" s="172">
        <f>SUMIFS(TBC!W$2:W$600,TBC!$H$2:$H$600,$A2,TBC!$J$2:$J$600,"Service Settlement")</f>
        <v>173</v>
      </c>
      <c r="I2" s="172">
        <f>SUMIFS(TBC!X$2:X$600,TBC!$H$2:$H$600,$A2,TBC!$J$2:$J$600,"Service Settlement")</f>
        <v>200</v>
      </c>
      <c r="J2" s="172">
        <f>SUMIFS(TBC!Y$2:Y$600,TBC!$H$2:$H$600,$A2,TBC!$J$2:$J$600,"Service Settlement")</f>
        <v>221</v>
      </c>
      <c r="K2" s="172">
        <f>SUMIFS(TBC!Z$2:Z$600,TBC!$H$2:$H$600,$A2,TBC!$J$2:$J$600,"Service Settlement")</f>
        <v>175</v>
      </c>
      <c r="L2" s="172">
        <f>SUMIFS(TBC!AA$2:AA$600,TBC!$H$2:$H$600,$A2,TBC!$J$2:$J$600,"Service Settlement")</f>
        <v>75</v>
      </c>
      <c r="M2" s="172">
        <f>SUMIFS(TBC!AB$2:AB$600,TBC!$H$2:$H$600,$A2,TBC!$J$2:$J$600,"Service Settlement")</f>
        <v>66</v>
      </c>
      <c r="N2" s="172">
        <f>SUMIFS(TBC!AC$2:AC$600,TBC!$H$2:$H$600,$A2,TBC!$J$2:$J$600,"Service Settlement")</f>
        <v>0</v>
      </c>
      <c r="O2" s="172">
        <f>SUMIFS(TBC!AD$2:AD$600,TBC!$H$2:$H$600,$A2,TBC!$J$2:$J$600,"Service Settlement")</f>
        <v>0</v>
      </c>
      <c r="P2" s="172">
        <f>SUMIFS(TBC!AE$2:AE$600,TBC!$H$2:$H$600,$A2,TBC!$J$2:$J$600,"Service Settlement")</f>
        <v>0</v>
      </c>
      <c r="Q2" s="172">
        <f>SUMIFS(TBC!AF$2:AF$600,TBC!$H$2:$H$600,$A2,TBC!$J$2:$J$600,"Service Settlement")</f>
        <v>0</v>
      </c>
      <c r="R2" s="172">
        <f>SUMIFS(TBC!AG$2:AG$600,TBC!$H$2:$H$600,$A2,TBC!$J$2:$J$600,"Service Settlement")</f>
        <v>0</v>
      </c>
      <c r="S2" s="172">
        <f>SUMIFS(TBC!AH$2:AH$600,TBC!$H$2:$H$600,$A2,TBC!$J$2:$J$600,"Service Settlement")</f>
        <v>0</v>
      </c>
      <c r="T2" s="172">
        <f>SUMIFS(TBC!AI$2:AI$600,TBC!$H$2:$H$600,$A2,TBC!$J$2:$J$600,"Service Settlement")</f>
        <v>0</v>
      </c>
      <c r="U2" s="172">
        <f>SUMIFS(TBC!AJ$2:AJ$600,TBC!$H$2:$H$600,$A2,TBC!$J$2:$J$600,"Service Settlement")</f>
        <v>0</v>
      </c>
      <c r="V2" s="16">
        <f>SUM(B2:U2)</f>
        <v>1554</v>
      </c>
      <c r="W2" s="92">
        <f>SUM(F2:U2)</f>
        <v>1151</v>
      </c>
      <c r="X2" s="306">
        <v>1860</v>
      </c>
      <c r="Y2" s="306">
        <f>X2-SUM(V2:V3)</f>
        <v>44</v>
      </c>
    </row>
    <row r="3" spans="1:25" x14ac:dyDescent="0.25">
      <c r="A3" s="16" t="s">
        <v>1728</v>
      </c>
      <c r="B3" s="172">
        <f>SUMIFS(TBC!Q$2:Q$600,TBC!$H$2:$H$600,$A3,TBC!$J$2:$J$600,"Service Settlement")</f>
        <v>1</v>
      </c>
      <c r="C3" s="172">
        <f>SUMIFS(TBC!R$2:R$600,TBC!$H$2:$H$600,$A3,TBC!$J$2:$J$600,"Service Settlement")</f>
        <v>9</v>
      </c>
      <c r="D3" s="172">
        <f>SUMIFS(TBC!S$2:S$600,TBC!$H$2:$H$600,$A3,TBC!$J$2:$J$600,"Service Settlement")</f>
        <v>27</v>
      </c>
      <c r="E3" s="172">
        <f>SUMIFS(TBC!T$2:T$600,TBC!$H$2:$H$600,$A3,TBC!$J$2:$J$600,"Service Settlement")</f>
        <v>103</v>
      </c>
      <c r="F3" s="172">
        <f>SUMIFS(TBC!U$2:U$600,TBC!$H$2:$H$600,$A3,TBC!$J$2:$J$600,"Service Settlement")</f>
        <v>77</v>
      </c>
      <c r="G3" s="172">
        <f>SUMIFS(TBC!V$2:V$600,TBC!$H$2:$H$600,$A3,TBC!$J$2:$J$600,"Service Settlement")</f>
        <v>45</v>
      </c>
      <c r="H3" s="172">
        <f>SUMIFS(TBC!W$2:W$600,TBC!$H$2:$H$600,$A3,TBC!$J$2:$J$600,"Service Settlement")</f>
        <v>0</v>
      </c>
      <c r="I3" s="172">
        <f>SUMIFS(TBC!X$2:X$600,TBC!$H$2:$H$600,$A3,TBC!$J$2:$J$600,"Service Settlement")</f>
        <v>0</v>
      </c>
      <c r="J3" s="172">
        <f>SUMIFS(TBC!Y$2:Y$600,TBC!$H$2:$H$600,$A3,TBC!$J$2:$J$600,"Service Settlement")</f>
        <v>0</v>
      </c>
      <c r="K3" s="172">
        <f>SUMIFS(TBC!Z$2:Z$600,TBC!$H$2:$H$600,$A3,TBC!$J$2:$J$600,"Service Settlement")</f>
        <v>0</v>
      </c>
      <c r="L3" s="172">
        <f>SUMIFS(TBC!AA$2:AA$600,TBC!$H$2:$H$600,$A3,TBC!$J$2:$J$600,"Service Settlement")</f>
        <v>0</v>
      </c>
      <c r="M3" s="172">
        <f>SUMIFS(TBC!AB$2:AB$600,TBC!$H$2:$H$600,$A3,TBC!$J$2:$J$600,"Service Settlement")</f>
        <v>0</v>
      </c>
      <c r="N3" s="172">
        <f>SUMIFS(TBC!AC$2:AC$600,TBC!$H$2:$H$600,$A3,TBC!$J$2:$J$600,"Service Settlement")</f>
        <v>0</v>
      </c>
      <c r="O3" s="172">
        <f>SUMIFS(TBC!AD$2:AD$600,TBC!$H$2:$H$600,$A3,TBC!$J$2:$J$600,"Service Settlement")</f>
        <v>0</v>
      </c>
      <c r="P3" s="172">
        <f>SUMIFS(TBC!AE$2:AE$600,TBC!$H$2:$H$600,$A3,TBC!$J$2:$J$600,"Service Settlement")</f>
        <v>0</v>
      </c>
      <c r="Q3" s="172">
        <f>SUMIFS(TBC!AF$2:AF$600,TBC!$H$2:$H$600,$A3,TBC!$J$2:$J$600,"Service Settlement")</f>
        <v>0</v>
      </c>
      <c r="R3" s="172">
        <f>SUMIFS(TBC!AG$2:AG$600,TBC!$H$2:$H$600,$A3,TBC!$J$2:$J$600,"Service Settlement")</f>
        <v>0</v>
      </c>
      <c r="S3" s="172">
        <f>SUMIFS(TBC!AH$2:AH$600,TBC!$H$2:$H$600,$A3,TBC!$J$2:$J$600,"Service Settlement")</f>
        <v>0</v>
      </c>
      <c r="T3" s="172">
        <f>SUMIFS(TBC!AI$2:AI$600,TBC!$H$2:$H$600,$A3,TBC!$J$2:$J$600,"Service Settlement")</f>
        <v>0</v>
      </c>
      <c r="U3" s="172">
        <f>SUMIFS(TBC!AJ$2:AJ$600,TBC!$H$2:$H$600,$A3,TBC!$J$2:$J$600,"Service Settlement")</f>
        <v>0</v>
      </c>
      <c r="V3" s="16">
        <f t="shared" ref="V3:V16" si="0">SUM(B3:U3)</f>
        <v>262</v>
      </c>
      <c r="W3" s="92">
        <f t="shared" ref="W3:W16" si="1">SUM(F3:U3)</f>
        <v>122</v>
      </c>
      <c r="X3" s="307"/>
      <c r="Y3" s="307"/>
    </row>
    <row r="4" spans="1:25" x14ac:dyDescent="0.25">
      <c r="A4" s="16" t="s">
        <v>1382</v>
      </c>
      <c r="B4" s="172">
        <f>SUMIFS(TBC!Q$2:Q$600,TBC!$H$2:$H$600,$A4,TBC!$J$2:$J$600,"Service Settlement")</f>
        <v>1</v>
      </c>
      <c r="C4" s="172">
        <f>SUMIFS(TBC!R$2:R$600,TBC!$H$2:$H$600,$A4,TBC!$J$2:$J$600,"Service Settlement")</f>
        <v>0</v>
      </c>
      <c r="D4" s="172">
        <f>SUMIFS(TBC!S$2:S$600,TBC!$H$2:$H$600,$A4,TBC!$J$2:$J$600,"Service Settlement")</f>
        <v>0</v>
      </c>
      <c r="E4" s="172">
        <f>SUMIFS(TBC!T$2:T$600,TBC!$H$2:$H$600,$A4,TBC!$J$2:$J$600,"Service Settlement")</f>
        <v>0</v>
      </c>
      <c r="F4" s="172">
        <f>SUMIFS(TBC!U$2:U$600,TBC!$H$2:$H$600,$A4,TBC!$J$2:$J$600,"Service Settlement")</f>
        <v>37</v>
      </c>
      <c r="G4" s="172">
        <f>SUMIFS(TBC!V$2:V$600,TBC!$H$2:$H$600,$A4,TBC!$J$2:$J$600,"Service Settlement")</f>
        <v>37</v>
      </c>
      <c r="H4" s="172">
        <f>SUMIFS(TBC!W$2:W$600,TBC!$H$2:$H$600,$A4,TBC!$J$2:$J$600,"Service Settlement")</f>
        <v>0</v>
      </c>
      <c r="I4" s="172">
        <f>SUMIFS(TBC!X$2:X$600,TBC!$H$2:$H$600,$A4,TBC!$J$2:$J$600,"Service Settlement")</f>
        <v>0</v>
      </c>
      <c r="J4" s="172">
        <f>SUMIFS(TBC!Y$2:Y$600,TBC!$H$2:$H$600,$A4,TBC!$J$2:$J$600,"Service Settlement")</f>
        <v>0</v>
      </c>
      <c r="K4" s="172">
        <f>SUMIFS(TBC!Z$2:Z$600,TBC!$H$2:$H$600,$A4,TBC!$J$2:$J$600,"Service Settlement")</f>
        <v>0</v>
      </c>
      <c r="L4" s="172">
        <f>SUMIFS(TBC!AA$2:AA$600,TBC!$H$2:$H$600,$A4,TBC!$J$2:$J$600,"Service Settlement")</f>
        <v>0</v>
      </c>
      <c r="M4" s="172">
        <f>SUMIFS(TBC!AB$2:AB$600,TBC!$H$2:$H$600,$A4,TBC!$J$2:$J$600,"Service Settlement")</f>
        <v>0</v>
      </c>
      <c r="N4" s="172">
        <f>SUMIFS(TBC!AC$2:AC$600,TBC!$H$2:$H$600,$A4,TBC!$J$2:$J$600,"Service Settlement")</f>
        <v>0</v>
      </c>
      <c r="O4" s="172">
        <f>SUMIFS(TBC!AD$2:AD$600,TBC!$H$2:$H$600,$A4,TBC!$J$2:$J$600,"Service Settlement")</f>
        <v>0</v>
      </c>
      <c r="P4" s="172">
        <f>SUMIFS(TBC!AE$2:AE$600,TBC!$H$2:$H$600,$A4,TBC!$J$2:$J$600,"Service Settlement")</f>
        <v>0</v>
      </c>
      <c r="Q4" s="172">
        <f>SUMIFS(TBC!AF$2:AF$600,TBC!$H$2:$H$600,$A4,TBC!$J$2:$J$600,"Service Settlement")</f>
        <v>0</v>
      </c>
      <c r="R4" s="172">
        <f>SUMIFS(TBC!AG$2:AG$600,TBC!$H$2:$H$600,$A4,TBC!$J$2:$J$600,"Service Settlement")</f>
        <v>0</v>
      </c>
      <c r="S4" s="172">
        <f>SUMIFS(TBC!AH$2:AH$600,TBC!$H$2:$H$600,$A4,TBC!$J$2:$J$600,"Service Settlement")</f>
        <v>0</v>
      </c>
      <c r="T4" s="172">
        <f>SUMIFS(TBC!AI$2:AI$600,TBC!$H$2:$H$600,$A4,TBC!$J$2:$J$600,"Service Settlement")</f>
        <v>0</v>
      </c>
      <c r="U4" s="172">
        <f>SUMIFS(TBC!AJ$2:AJ$600,TBC!$H$2:$H$600,$A4,TBC!$J$2:$J$600,"Service Settlement")</f>
        <v>0</v>
      </c>
      <c r="V4" s="16">
        <f t="shared" si="0"/>
        <v>75</v>
      </c>
      <c r="W4" s="92">
        <f t="shared" si="1"/>
        <v>74</v>
      </c>
      <c r="X4" s="306">
        <v>880</v>
      </c>
      <c r="Y4" s="306">
        <f>X4-SUM(V4:V15)</f>
        <v>246</v>
      </c>
    </row>
    <row r="5" spans="1:25" x14ac:dyDescent="0.25">
      <c r="A5" s="16" t="s">
        <v>1475</v>
      </c>
      <c r="B5" s="172">
        <f>SUMIFS(TBC!Q$2:Q$600,TBC!$H$2:$H$600,$A5,TBC!$J$2:$J$600,"Service Settlement")</f>
        <v>1</v>
      </c>
      <c r="C5" s="172">
        <f>SUMIFS(TBC!R$2:R$600,TBC!$H$2:$H$600,$A5,TBC!$J$2:$J$600,"Service Settlement")</f>
        <v>1</v>
      </c>
      <c r="D5" s="172">
        <f>SUMIFS(TBC!S$2:S$600,TBC!$H$2:$H$600,$A5,TBC!$J$2:$J$600,"Service Settlement")</f>
        <v>2</v>
      </c>
      <c r="E5" s="172">
        <f>SUMIFS(TBC!T$2:T$600,TBC!$H$2:$H$600,$A5,TBC!$J$2:$J$600,"Service Settlement")</f>
        <v>0</v>
      </c>
      <c r="F5" s="172">
        <f>SUMIFS(TBC!U$2:U$600,TBC!$H$2:$H$600,$A5,TBC!$J$2:$J$600,"Service Settlement")</f>
        <v>9</v>
      </c>
      <c r="G5" s="172">
        <f>SUMIFS(TBC!V$2:V$600,TBC!$H$2:$H$600,$A5,TBC!$J$2:$J$600,"Service Settlement")</f>
        <v>12</v>
      </c>
      <c r="H5" s="172">
        <f>SUMIFS(TBC!W$2:W$600,TBC!$H$2:$H$600,$A5,TBC!$J$2:$J$600,"Service Settlement")</f>
        <v>0</v>
      </c>
      <c r="I5" s="172">
        <f>SUMIFS(TBC!X$2:X$600,TBC!$H$2:$H$600,$A5,TBC!$J$2:$J$600,"Service Settlement")</f>
        <v>0</v>
      </c>
      <c r="J5" s="172">
        <f>SUMIFS(TBC!Y$2:Y$600,TBC!$H$2:$H$600,$A5,TBC!$J$2:$J$600,"Service Settlement")</f>
        <v>0</v>
      </c>
      <c r="K5" s="172">
        <f>SUMIFS(TBC!Z$2:Z$600,TBC!$H$2:$H$600,$A5,TBC!$J$2:$J$600,"Service Settlement")</f>
        <v>0</v>
      </c>
      <c r="L5" s="172">
        <f>SUMIFS(TBC!AA$2:AA$600,TBC!$H$2:$H$600,$A5,TBC!$J$2:$J$600,"Service Settlement")</f>
        <v>0</v>
      </c>
      <c r="M5" s="172">
        <f>SUMIFS(TBC!AB$2:AB$600,TBC!$H$2:$H$600,$A5,TBC!$J$2:$J$600,"Service Settlement")</f>
        <v>0</v>
      </c>
      <c r="N5" s="172">
        <f>SUMIFS(TBC!AC$2:AC$600,TBC!$H$2:$H$600,$A5,TBC!$J$2:$J$600,"Service Settlement")</f>
        <v>0</v>
      </c>
      <c r="O5" s="172">
        <f>SUMIFS(TBC!AD$2:AD$600,TBC!$H$2:$H$600,$A5,TBC!$J$2:$J$600,"Service Settlement")</f>
        <v>0</v>
      </c>
      <c r="P5" s="172">
        <f>SUMIFS(TBC!AE$2:AE$600,TBC!$H$2:$H$600,$A5,TBC!$J$2:$J$600,"Service Settlement")</f>
        <v>0</v>
      </c>
      <c r="Q5" s="172">
        <f>SUMIFS(TBC!AF$2:AF$600,TBC!$H$2:$H$600,$A5,TBC!$J$2:$J$600,"Service Settlement")</f>
        <v>0</v>
      </c>
      <c r="R5" s="172">
        <f>SUMIFS(TBC!AG$2:AG$600,TBC!$H$2:$H$600,$A5,TBC!$J$2:$J$600,"Service Settlement")</f>
        <v>0</v>
      </c>
      <c r="S5" s="172">
        <f>SUMIFS(TBC!AH$2:AH$600,TBC!$H$2:$H$600,$A5,TBC!$J$2:$J$600,"Service Settlement")</f>
        <v>0</v>
      </c>
      <c r="T5" s="172">
        <f>SUMIFS(TBC!AI$2:AI$600,TBC!$H$2:$H$600,$A5,TBC!$J$2:$J$600,"Service Settlement")</f>
        <v>0</v>
      </c>
      <c r="U5" s="172">
        <f>SUMIFS(TBC!AJ$2:AJ$600,TBC!$H$2:$H$600,$A5,TBC!$J$2:$J$600,"Service Settlement")</f>
        <v>0</v>
      </c>
      <c r="V5" s="16">
        <f t="shared" si="0"/>
        <v>25</v>
      </c>
      <c r="W5" s="92">
        <f t="shared" si="1"/>
        <v>21</v>
      </c>
      <c r="X5" s="308"/>
      <c r="Y5" s="308"/>
    </row>
    <row r="6" spans="1:25" x14ac:dyDescent="0.25">
      <c r="A6" s="16" t="s">
        <v>1486</v>
      </c>
      <c r="B6" s="172">
        <f>SUMIFS(TBC!Q$2:Q$600,TBC!$H$2:$H$600,$A6,TBC!$J$2:$J$600,"Service Settlement")</f>
        <v>0</v>
      </c>
      <c r="C6" s="172">
        <f>SUMIFS(TBC!R$2:R$600,TBC!$H$2:$H$600,$A6,TBC!$J$2:$J$600,"Service Settlement")</f>
        <v>1</v>
      </c>
      <c r="D6" s="172">
        <f>SUMIFS(TBC!S$2:S$600,TBC!$H$2:$H$600,$A6,TBC!$J$2:$J$600,"Service Settlement")</f>
        <v>0</v>
      </c>
      <c r="E6" s="172">
        <f>SUMIFS(TBC!T$2:T$600,TBC!$H$2:$H$600,$A6,TBC!$J$2:$J$600,"Service Settlement")</f>
        <v>0</v>
      </c>
      <c r="F6" s="172">
        <f>SUMIFS(TBC!U$2:U$600,TBC!$H$2:$H$600,$A6,TBC!$J$2:$J$600,"Service Settlement")</f>
        <v>0</v>
      </c>
      <c r="G6" s="172">
        <f>SUMIFS(TBC!V$2:V$600,TBC!$H$2:$H$600,$A6,TBC!$J$2:$J$600,"Service Settlement")</f>
        <v>2</v>
      </c>
      <c r="H6" s="172">
        <f>SUMIFS(TBC!W$2:W$600,TBC!$H$2:$H$600,$A6,TBC!$J$2:$J$600,"Service Settlement")</f>
        <v>25</v>
      </c>
      <c r="I6" s="172">
        <f>SUMIFS(TBC!X$2:X$600,TBC!$H$2:$H$600,$A6,TBC!$J$2:$J$600,"Service Settlement")</f>
        <v>50</v>
      </c>
      <c r="J6" s="172">
        <f>SUMIFS(TBC!Y$2:Y$600,TBC!$H$2:$H$600,$A6,TBC!$J$2:$J$600,"Service Settlement")</f>
        <v>12</v>
      </c>
      <c r="K6" s="172">
        <f>SUMIFS(TBC!Z$2:Z$600,TBC!$H$2:$H$600,$A6,TBC!$J$2:$J$600,"Service Settlement")</f>
        <v>0</v>
      </c>
      <c r="L6" s="172">
        <f>SUMIFS(TBC!AA$2:AA$600,TBC!$H$2:$H$600,$A6,TBC!$J$2:$J$600,"Service Settlement")</f>
        <v>0</v>
      </c>
      <c r="M6" s="172">
        <f>SUMIFS(TBC!AB$2:AB$600,TBC!$H$2:$H$600,$A6,TBC!$J$2:$J$600,"Service Settlement")</f>
        <v>0</v>
      </c>
      <c r="N6" s="172">
        <f>SUMIFS(TBC!AC$2:AC$600,TBC!$H$2:$H$600,$A6,TBC!$J$2:$J$600,"Service Settlement")</f>
        <v>0</v>
      </c>
      <c r="O6" s="172">
        <f>SUMIFS(TBC!AD$2:AD$600,TBC!$H$2:$H$600,$A6,TBC!$J$2:$J$600,"Service Settlement")</f>
        <v>0</v>
      </c>
      <c r="P6" s="172">
        <f>SUMIFS(TBC!AE$2:AE$600,TBC!$H$2:$H$600,$A6,TBC!$J$2:$J$600,"Service Settlement")</f>
        <v>0</v>
      </c>
      <c r="Q6" s="172">
        <f>SUMIFS(TBC!AF$2:AF$600,TBC!$H$2:$H$600,$A6,TBC!$J$2:$J$600,"Service Settlement")</f>
        <v>0</v>
      </c>
      <c r="R6" s="172">
        <f>SUMIFS(TBC!AG$2:AG$600,TBC!$H$2:$H$600,$A6,TBC!$J$2:$J$600,"Service Settlement")</f>
        <v>0</v>
      </c>
      <c r="S6" s="172">
        <f>SUMIFS(TBC!AH$2:AH$600,TBC!$H$2:$H$600,$A6,TBC!$J$2:$J$600,"Service Settlement")</f>
        <v>0</v>
      </c>
      <c r="T6" s="172">
        <f>SUMIFS(TBC!AI$2:AI$600,TBC!$H$2:$H$600,$A6,TBC!$J$2:$J$600,"Service Settlement")</f>
        <v>0</v>
      </c>
      <c r="U6" s="172">
        <f>SUMIFS(TBC!AJ$2:AJ$600,TBC!$H$2:$H$600,$A6,TBC!$J$2:$J$600,"Service Settlement")</f>
        <v>0</v>
      </c>
      <c r="V6" s="16">
        <f t="shared" si="0"/>
        <v>90</v>
      </c>
      <c r="W6" s="92">
        <f t="shared" si="1"/>
        <v>89</v>
      </c>
      <c r="X6" s="308"/>
      <c r="Y6" s="308"/>
    </row>
    <row r="7" spans="1:25" x14ac:dyDescent="0.25">
      <c r="A7" s="16" t="s">
        <v>2420</v>
      </c>
      <c r="B7" s="172">
        <f>SUMIFS(TBC!Q$2:Q$600,TBC!$H$2:$H$600,"Leigh",TBC!$J$2:$J$600,"Service Settlement")</f>
        <v>0</v>
      </c>
      <c r="C7" s="172">
        <f>SUMIFS(TBC!R$2:R$600,TBC!$H$2:$H$600,"Leigh",TBC!$J$2:$J$600,"Service Settlement")</f>
        <v>0</v>
      </c>
      <c r="D7" s="172">
        <f>SUMIFS(TBC!S$2:S$600,TBC!$H$2:$H$600,"Leigh",TBC!$J$2:$J$600,"Service Settlement")</f>
        <v>0</v>
      </c>
      <c r="E7" s="172">
        <f>SUMIFS(TBC!T$2:T$600,TBC!$H$2:$H$600,"Leigh",TBC!$J$2:$J$600,"Service Settlement")</f>
        <v>1</v>
      </c>
      <c r="F7" s="172">
        <f>SUMIFS(TBC!U$2:U$600,TBC!$H$2:$H$600,"Leigh",TBC!$J$2:$J$600,"Service Settlement")</f>
        <v>1</v>
      </c>
      <c r="G7" s="172">
        <f>SUMIFS(TBC!V$2:V$600,TBC!$H$2:$H$600,"Leigh",TBC!$J$2:$J$600,"Service Settlement")</f>
        <v>0</v>
      </c>
      <c r="H7" s="172">
        <f>SUMIFS(TBC!W$2:W$600,TBC!$H$2:$H$600,"Leigh",TBC!$J$2:$J$600,"Service Settlement")</f>
        <v>0</v>
      </c>
      <c r="I7" s="172">
        <f>SUMIFS(TBC!X$2:X$600,TBC!$H$2:$H$600,"Leigh",TBC!$J$2:$J$600,"Service Settlement")</f>
        <v>0</v>
      </c>
      <c r="J7" s="172">
        <f>SUMIFS(TBC!Y$2:Y$600,TBC!$H$2:$H$600,"Leigh",TBC!$J$2:$J$600,"Service Settlement")</f>
        <v>0</v>
      </c>
      <c r="K7" s="172">
        <f>SUMIFS(TBC!Z$2:Z$600,TBC!$H$2:$H$600,"Leigh",TBC!$J$2:$J$600,"Service Settlement")</f>
        <v>0</v>
      </c>
      <c r="L7" s="172">
        <f>SUMIFS(TBC!AA$2:AA$600,TBC!$H$2:$H$600,"Leigh",TBC!$J$2:$J$600,"Service Settlement")</f>
        <v>0</v>
      </c>
      <c r="M7" s="172">
        <f>SUMIFS(TBC!AB$2:AB$600,TBC!$H$2:$H$600,"Leigh",TBC!$J$2:$J$600,"Service Settlement")</f>
        <v>0</v>
      </c>
      <c r="N7" s="172">
        <f>SUMIFS(TBC!AC$2:AC$600,TBC!$H$2:$H$600,"Leigh",TBC!$J$2:$J$600,"Service Settlement")</f>
        <v>0</v>
      </c>
      <c r="O7" s="172">
        <f>SUMIFS(TBC!AD$2:AD$600,TBC!$H$2:$H$600,"Leigh",TBC!$J$2:$J$600,"Service Settlement")</f>
        <v>0</v>
      </c>
      <c r="P7" s="172">
        <f>SUMIFS(TBC!AE$2:AE$600,TBC!$H$2:$H$600,"Leigh",TBC!$J$2:$J$600,"Service Settlement")</f>
        <v>0</v>
      </c>
      <c r="Q7" s="172">
        <f>SUMIFS(TBC!AF$2:AF$600,TBC!$H$2:$H$600,"Leigh",TBC!$J$2:$J$600,"Service Settlement")</f>
        <v>0</v>
      </c>
      <c r="R7" s="172">
        <f>SUMIFS(TBC!AG$2:AG$600,TBC!$H$2:$H$600,"Leigh",TBC!$J$2:$J$600,"Service Settlement")</f>
        <v>0</v>
      </c>
      <c r="S7" s="172">
        <f>SUMIFS(TBC!AH$2:AH$600,TBC!$H$2:$H$600,"Leigh",TBC!$J$2:$J$600,"Service Settlement")</f>
        <v>0</v>
      </c>
      <c r="T7" s="172">
        <f>SUMIFS(TBC!AI$2:AI$600,TBC!$H$2:$H$600,"Leigh",TBC!$J$2:$J$600,"Service Settlement")</f>
        <v>0</v>
      </c>
      <c r="U7" s="172">
        <f>SUMIFS(TBC!AJ$2:AJ$600,TBC!$H$2:$H$600,"Leigh",TBC!$J$2:$J$600,"Service Settlement")</f>
        <v>0</v>
      </c>
      <c r="V7" s="16">
        <f t="shared" si="0"/>
        <v>2</v>
      </c>
      <c r="W7" s="92">
        <f t="shared" si="1"/>
        <v>1</v>
      </c>
      <c r="X7" s="308"/>
      <c r="Y7" s="308"/>
    </row>
    <row r="8" spans="1:25" x14ac:dyDescent="0.25">
      <c r="A8" s="16" t="s">
        <v>1801</v>
      </c>
      <c r="B8" s="172">
        <f>SUMIFS(TBC!Q$2:Q$600,TBC!$H$2:$H$600,$A8,TBC!$J$2:$J$600,"Service Settlement")</f>
        <v>0</v>
      </c>
      <c r="C8" s="172">
        <f>SUMIFS(TBC!R$2:R$600,TBC!$H$2:$H$600,$A8,TBC!$J$2:$J$600,"Service Settlement")</f>
        <v>0</v>
      </c>
      <c r="D8" s="172">
        <f>SUMIFS(TBC!S$2:S$600,TBC!$H$2:$H$600,$A8,TBC!$J$2:$J$600,"Service Settlement")</f>
        <v>0</v>
      </c>
      <c r="E8" s="172">
        <f>SUMIFS(TBC!T$2:T$600,TBC!$H$2:$H$600,$A8,TBC!$J$2:$J$600,"Service Settlement")</f>
        <v>0</v>
      </c>
      <c r="F8" s="172">
        <f>SUMIFS(TBC!U$2:U$600,TBC!$H$2:$H$600,$A8,TBC!$J$2:$J$600,"Service Settlement")</f>
        <v>3</v>
      </c>
      <c r="G8" s="172">
        <f>SUMIFS(TBC!V$2:V$600,TBC!$H$2:$H$600,$A8,TBC!$J$2:$J$600,"Service Settlement")</f>
        <v>2</v>
      </c>
      <c r="H8" s="172">
        <f>SUMIFS(TBC!W$2:W$600,TBC!$H$2:$H$600,$A8,TBC!$J$2:$J$600,"Service Settlement")</f>
        <v>15</v>
      </c>
      <c r="I8" s="172">
        <f>SUMIFS(TBC!X$2:X$600,TBC!$H$2:$H$600,$A8,TBC!$J$2:$J$600,"Service Settlement")</f>
        <v>25</v>
      </c>
      <c r="J8" s="172">
        <f>SUMIFS(TBC!Y$2:Y$600,TBC!$H$2:$H$600,$A8,TBC!$J$2:$J$600,"Service Settlement")</f>
        <v>3</v>
      </c>
      <c r="K8" s="172">
        <f>SUMIFS(TBC!Z$2:Z$600,TBC!$H$2:$H$600,$A8,TBC!$J$2:$J$600,"Service Settlement")</f>
        <v>0</v>
      </c>
      <c r="L8" s="172">
        <f>SUMIFS(TBC!AA$2:AA$600,TBC!$H$2:$H$600,$A8,TBC!$J$2:$J$600,"Service Settlement")</f>
        <v>0</v>
      </c>
      <c r="M8" s="172">
        <f>SUMIFS(TBC!AB$2:AB$600,TBC!$H$2:$H$600,$A8,TBC!$J$2:$J$600,"Service Settlement")</f>
        <v>0</v>
      </c>
      <c r="N8" s="172">
        <f>SUMIFS(TBC!AC$2:AC$600,TBC!$H$2:$H$600,$A8,TBC!$J$2:$J$600,"Service Settlement")</f>
        <v>0</v>
      </c>
      <c r="O8" s="172">
        <f>SUMIFS(TBC!AD$2:AD$600,TBC!$H$2:$H$600,$A8,TBC!$J$2:$J$600,"Service Settlement")</f>
        <v>0</v>
      </c>
      <c r="P8" s="172">
        <f>SUMIFS(TBC!AE$2:AE$600,TBC!$H$2:$H$600,$A8,TBC!$J$2:$J$600,"Service Settlement")</f>
        <v>0</v>
      </c>
      <c r="Q8" s="172">
        <f>SUMIFS(TBC!AF$2:AF$600,TBC!$H$2:$H$600,$A8,TBC!$J$2:$J$600,"Service Settlement")</f>
        <v>0</v>
      </c>
      <c r="R8" s="172">
        <f>SUMIFS(TBC!AG$2:AG$600,TBC!$H$2:$H$600,$A8,TBC!$J$2:$J$600,"Service Settlement")</f>
        <v>0</v>
      </c>
      <c r="S8" s="172">
        <f>SUMIFS(TBC!AH$2:AH$600,TBC!$H$2:$H$600,$A8,TBC!$J$2:$J$600,"Service Settlement")</f>
        <v>0</v>
      </c>
      <c r="T8" s="172">
        <f>SUMIFS(TBC!AI$2:AI$600,TBC!$H$2:$H$600,$A8,TBC!$J$2:$J$600,"Service Settlement")</f>
        <v>0</v>
      </c>
      <c r="U8" s="172">
        <f>SUMIFS(TBC!AJ$2:AJ$600,TBC!$H$2:$H$600,$A8,TBC!$J$2:$J$600,"Service Settlement")</f>
        <v>0</v>
      </c>
      <c r="V8" s="16">
        <f t="shared" si="0"/>
        <v>48</v>
      </c>
      <c r="W8" s="92">
        <f t="shared" si="1"/>
        <v>48</v>
      </c>
      <c r="X8" s="308"/>
      <c r="Y8" s="308"/>
    </row>
    <row r="9" spans="1:25" x14ac:dyDescent="0.25">
      <c r="A9" s="16" t="s">
        <v>1493</v>
      </c>
      <c r="B9" s="172">
        <f>SUMIFS(TBC!Q$2:Q$600,TBC!$H$2:$H$600,$A9,TBC!$J$2:$J$600,"Service Settlement")</f>
        <v>0</v>
      </c>
      <c r="C9" s="172">
        <f>SUMIFS(TBC!R$2:R$600,TBC!$H$2:$H$600,$A9,TBC!$J$2:$J$600,"Service Settlement")</f>
        <v>0</v>
      </c>
      <c r="D9" s="172">
        <f>SUMIFS(TBC!S$2:S$600,TBC!$H$2:$H$600,$A9,TBC!$J$2:$J$600,"Service Settlement")</f>
        <v>0</v>
      </c>
      <c r="E9" s="172">
        <f>SUMIFS(TBC!T$2:T$600,TBC!$H$2:$H$600,$A9,TBC!$J$2:$J$600,"Service Settlement")</f>
        <v>2</v>
      </c>
      <c r="F9" s="172">
        <f>SUMIFS(TBC!U$2:U$600,TBC!$H$2:$H$600,$A9,TBC!$J$2:$J$600,"Service Settlement")</f>
        <v>0</v>
      </c>
      <c r="G9" s="172">
        <f>SUMIFS(TBC!V$2:V$600,TBC!$H$2:$H$600,$A9,TBC!$J$2:$J$600,"Service Settlement")</f>
        <v>1</v>
      </c>
      <c r="H9" s="172">
        <f>SUMIFS(TBC!W$2:W$600,TBC!$H$2:$H$600,$A9,TBC!$J$2:$J$600,"Service Settlement")</f>
        <v>13</v>
      </c>
      <c r="I9" s="172">
        <f>SUMIFS(TBC!X$2:X$600,TBC!$H$2:$H$600,$A9,TBC!$J$2:$J$600,"Service Settlement")</f>
        <v>0</v>
      </c>
      <c r="J9" s="172">
        <f>SUMIFS(TBC!Y$2:Y$600,TBC!$H$2:$H$600,$A9,TBC!$J$2:$J$600,"Service Settlement")</f>
        <v>0</v>
      </c>
      <c r="K9" s="172">
        <f>SUMIFS(TBC!Z$2:Z$600,TBC!$H$2:$H$600,$A9,TBC!$J$2:$J$600,"Service Settlement")</f>
        <v>0</v>
      </c>
      <c r="L9" s="172">
        <f>SUMIFS(TBC!AA$2:AA$600,TBC!$H$2:$H$600,$A9,TBC!$J$2:$J$600,"Service Settlement")</f>
        <v>0</v>
      </c>
      <c r="M9" s="172">
        <f>SUMIFS(TBC!AB$2:AB$600,TBC!$H$2:$H$600,$A9,TBC!$J$2:$J$600,"Service Settlement")</f>
        <v>0</v>
      </c>
      <c r="N9" s="172">
        <f>SUMIFS(TBC!AC$2:AC$600,TBC!$H$2:$H$600,$A9,TBC!$J$2:$J$600,"Service Settlement")</f>
        <v>0</v>
      </c>
      <c r="O9" s="172">
        <f>SUMIFS(TBC!AD$2:AD$600,TBC!$H$2:$H$600,$A9,TBC!$J$2:$J$600,"Service Settlement")</f>
        <v>0</v>
      </c>
      <c r="P9" s="172">
        <f>SUMIFS(TBC!AE$2:AE$600,TBC!$H$2:$H$600,$A9,TBC!$J$2:$J$600,"Service Settlement")</f>
        <v>0</v>
      </c>
      <c r="Q9" s="172">
        <f>SUMIFS(TBC!AF$2:AF$600,TBC!$H$2:$H$600,$A9,TBC!$J$2:$J$600,"Service Settlement")</f>
        <v>0</v>
      </c>
      <c r="R9" s="172">
        <f>SUMIFS(TBC!AG$2:AG$600,TBC!$H$2:$H$600,$A9,TBC!$J$2:$J$600,"Service Settlement")</f>
        <v>0</v>
      </c>
      <c r="S9" s="172">
        <f>SUMIFS(TBC!AH$2:AH$600,TBC!$H$2:$H$600,$A9,TBC!$J$2:$J$600,"Service Settlement")</f>
        <v>0</v>
      </c>
      <c r="T9" s="172">
        <f>SUMIFS(TBC!AI$2:AI$600,TBC!$H$2:$H$600,$A9,TBC!$J$2:$J$600,"Service Settlement")</f>
        <v>0</v>
      </c>
      <c r="U9" s="172">
        <f>SUMIFS(TBC!AJ$2:AJ$600,TBC!$H$2:$H$600,$A9,TBC!$J$2:$J$600,"Service Settlement")</f>
        <v>0</v>
      </c>
      <c r="V9" s="16">
        <f t="shared" si="0"/>
        <v>16</v>
      </c>
      <c r="W9" s="92">
        <f t="shared" si="1"/>
        <v>14</v>
      </c>
      <c r="X9" s="308"/>
      <c r="Y9" s="308"/>
    </row>
    <row r="10" spans="1:25" x14ac:dyDescent="0.25">
      <c r="A10" s="16" t="s">
        <v>1501</v>
      </c>
      <c r="B10" s="172">
        <f>SUMIFS(TBC!Q$2:Q$600,TBC!$H$2:$H$600,$A10,TBC!$J$2:$J$600,"Service Settlement")</f>
        <v>0</v>
      </c>
      <c r="C10" s="172">
        <f>SUMIFS(TBC!R$2:R$600,TBC!$H$2:$H$600,$A10,TBC!$J$2:$J$600,"Service Settlement")</f>
        <v>0</v>
      </c>
      <c r="D10" s="172">
        <f>SUMIFS(TBC!S$2:S$600,TBC!$H$2:$H$600,$A10,TBC!$J$2:$J$600,"Service Settlement")</f>
        <v>1</v>
      </c>
      <c r="E10" s="172">
        <f>SUMIFS(TBC!T$2:T$600,TBC!$H$2:$H$600,$A10,TBC!$J$2:$J$600,"Service Settlement")</f>
        <v>2</v>
      </c>
      <c r="F10" s="172">
        <f>SUMIFS(TBC!U$2:U$600,TBC!$H$2:$H$600,$A10,TBC!$J$2:$J$600,"Service Settlement")</f>
        <v>0</v>
      </c>
      <c r="G10" s="172">
        <f>SUMIFS(TBC!V$2:V$600,TBC!$H$2:$H$600,$A10,TBC!$J$2:$J$600,"Service Settlement")</f>
        <v>15</v>
      </c>
      <c r="H10" s="172">
        <f>SUMIFS(TBC!W$2:W$600,TBC!$H$2:$H$600,$A10,TBC!$J$2:$J$600,"Service Settlement")</f>
        <v>2</v>
      </c>
      <c r="I10" s="172">
        <f>SUMIFS(TBC!X$2:X$600,TBC!$H$2:$H$600,$A10,TBC!$J$2:$J$600,"Service Settlement")</f>
        <v>0</v>
      </c>
      <c r="J10" s="172">
        <f>SUMIFS(TBC!Y$2:Y$600,TBC!$H$2:$H$600,$A10,TBC!$J$2:$J$600,"Service Settlement")</f>
        <v>0</v>
      </c>
      <c r="K10" s="172">
        <f>SUMIFS(TBC!Z$2:Z$600,TBC!$H$2:$H$600,$A10,TBC!$J$2:$J$600,"Service Settlement")</f>
        <v>0</v>
      </c>
      <c r="L10" s="172">
        <f>SUMIFS(TBC!AA$2:AA$600,TBC!$H$2:$H$600,$A10,TBC!$J$2:$J$600,"Service Settlement")</f>
        <v>0</v>
      </c>
      <c r="M10" s="172">
        <f>SUMIFS(TBC!AB$2:AB$600,TBC!$H$2:$H$600,$A10,TBC!$J$2:$J$600,"Service Settlement")</f>
        <v>0</v>
      </c>
      <c r="N10" s="172">
        <f>SUMIFS(TBC!AC$2:AC$600,TBC!$H$2:$H$600,$A10,TBC!$J$2:$J$600,"Service Settlement")</f>
        <v>0</v>
      </c>
      <c r="O10" s="172">
        <f>SUMIFS(TBC!AD$2:AD$600,TBC!$H$2:$H$600,$A10,TBC!$J$2:$J$600,"Service Settlement")</f>
        <v>0</v>
      </c>
      <c r="P10" s="172">
        <f>SUMIFS(TBC!AE$2:AE$600,TBC!$H$2:$H$600,$A10,TBC!$J$2:$J$600,"Service Settlement")</f>
        <v>0</v>
      </c>
      <c r="Q10" s="172">
        <f>SUMIFS(TBC!AF$2:AF$600,TBC!$H$2:$H$600,$A10,TBC!$J$2:$J$600,"Service Settlement")</f>
        <v>0</v>
      </c>
      <c r="R10" s="172">
        <f>SUMIFS(TBC!AG$2:AG$600,TBC!$H$2:$H$600,$A10,TBC!$J$2:$J$600,"Service Settlement")</f>
        <v>0</v>
      </c>
      <c r="S10" s="172">
        <f>SUMIFS(TBC!AH$2:AH$600,TBC!$H$2:$H$600,$A10,TBC!$J$2:$J$600,"Service Settlement")</f>
        <v>0</v>
      </c>
      <c r="T10" s="172">
        <f>SUMIFS(TBC!AI$2:AI$600,TBC!$H$2:$H$600,$A10,TBC!$J$2:$J$600,"Service Settlement")</f>
        <v>0</v>
      </c>
      <c r="U10" s="172">
        <f>SUMIFS(TBC!AJ$2:AJ$600,TBC!$H$2:$H$600,$A10,TBC!$J$2:$J$600,"Service Settlement")</f>
        <v>0</v>
      </c>
      <c r="V10" s="16">
        <f t="shared" si="0"/>
        <v>20</v>
      </c>
      <c r="W10" s="92">
        <f t="shared" si="1"/>
        <v>17</v>
      </c>
      <c r="X10" s="308"/>
      <c r="Y10" s="308"/>
    </row>
    <row r="11" spans="1:25" x14ac:dyDescent="0.25">
      <c r="A11" s="16" t="s">
        <v>1873</v>
      </c>
      <c r="B11" s="172">
        <f>SUMIFS(TBC!Q$2:Q$600,TBC!$H$2:$H$600,$A11,TBC!$J$2:$J$600,"Service Settlement")</f>
        <v>0</v>
      </c>
      <c r="C11" s="172">
        <f>SUMIFS(TBC!R$2:R$600,TBC!$H$2:$H$600,$A11,TBC!$J$2:$J$600,"Service Settlement")</f>
        <v>0</v>
      </c>
      <c r="D11" s="172">
        <f>SUMIFS(TBC!S$2:S$600,TBC!$H$2:$H$600,$A11,TBC!$J$2:$J$600,"Service Settlement")</f>
        <v>0</v>
      </c>
      <c r="E11" s="172">
        <f>SUMIFS(TBC!T$2:T$600,TBC!$H$2:$H$600,$A11,TBC!$J$2:$J$600,"Service Settlement")</f>
        <v>0</v>
      </c>
      <c r="F11" s="172">
        <f>SUMIFS(TBC!U$2:U$600,TBC!$H$2:$H$600,$A11,TBC!$J$2:$J$600,"Service Settlement")</f>
        <v>0</v>
      </c>
      <c r="G11" s="172">
        <f>SUMIFS(TBC!V$2:V$600,TBC!$H$2:$H$600,$A11,TBC!$J$2:$J$600,"Service Settlement")</f>
        <v>4</v>
      </c>
      <c r="H11" s="172">
        <f>SUMIFS(TBC!W$2:W$600,TBC!$H$2:$H$600,$A11,TBC!$J$2:$J$600,"Service Settlement")</f>
        <v>0</v>
      </c>
      <c r="I11" s="172">
        <f>SUMIFS(TBC!X$2:X$600,TBC!$H$2:$H$600,$A11,TBC!$J$2:$J$600,"Service Settlement")</f>
        <v>0</v>
      </c>
      <c r="J11" s="172">
        <f>SUMIFS(TBC!Y$2:Y$600,TBC!$H$2:$H$600,$A11,TBC!$J$2:$J$600,"Service Settlement")</f>
        <v>0</v>
      </c>
      <c r="K11" s="172">
        <f>SUMIFS(TBC!Z$2:Z$600,TBC!$H$2:$H$600,$A11,TBC!$J$2:$J$600,"Service Settlement")</f>
        <v>0</v>
      </c>
      <c r="L11" s="172">
        <f>SUMIFS(TBC!AA$2:AA$600,TBC!$H$2:$H$600,$A11,TBC!$J$2:$J$600,"Service Settlement")</f>
        <v>0</v>
      </c>
      <c r="M11" s="172">
        <f>SUMIFS(TBC!AB$2:AB$600,TBC!$H$2:$H$600,$A11,TBC!$J$2:$J$600,"Service Settlement")</f>
        <v>0</v>
      </c>
      <c r="N11" s="172">
        <f>SUMIFS(TBC!AC$2:AC$600,TBC!$H$2:$H$600,$A11,TBC!$J$2:$J$600,"Service Settlement")</f>
        <v>0</v>
      </c>
      <c r="O11" s="172">
        <f>SUMIFS(TBC!AD$2:AD$600,TBC!$H$2:$H$600,$A11,TBC!$J$2:$J$600,"Service Settlement")</f>
        <v>0</v>
      </c>
      <c r="P11" s="172">
        <f>SUMIFS(TBC!AE$2:AE$600,TBC!$H$2:$H$600,$A11,TBC!$J$2:$J$600,"Service Settlement")</f>
        <v>0</v>
      </c>
      <c r="Q11" s="172">
        <f>SUMIFS(TBC!AF$2:AF$600,TBC!$H$2:$H$600,$A11,TBC!$J$2:$J$600,"Service Settlement")</f>
        <v>0</v>
      </c>
      <c r="R11" s="172">
        <f>SUMIFS(TBC!AG$2:AG$600,TBC!$H$2:$H$600,$A11,TBC!$J$2:$J$600,"Service Settlement")</f>
        <v>0</v>
      </c>
      <c r="S11" s="172">
        <f>SUMIFS(TBC!AH$2:AH$600,TBC!$H$2:$H$600,$A11,TBC!$J$2:$J$600,"Service Settlement")</f>
        <v>0</v>
      </c>
      <c r="T11" s="172">
        <f>SUMIFS(TBC!AI$2:AI$600,TBC!$H$2:$H$600,$A11,TBC!$J$2:$J$600,"Service Settlement")</f>
        <v>0</v>
      </c>
      <c r="U11" s="172">
        <f>SUMIFS(TBC!AJ$2:AJ$600,TBC!$H$2:$H$600,$A11,TBC!$J$2:$J$600,"Service Settlement")</f>
        <v>0</v>
      </c>
      <c r="V11" s="16">
        <f t="shared" si="0"/>
        <v>4</v>
      </c>
      <c r="W11" s="92">
        <f t="shared" si="1"/>
        <v>4</v>
      </c>
      <c r="X11" s="308"/>
      <c r="Y11" s="308"/>
    </row>
    <row r="12" spans="1:25" x14ac:dyDescent="0.25">
      <c r="A12" s="16" t="s">
        <v>1684</v>
      </c>
      <c r="B12" s="172">
        <f>SUMIFS(TBC!Q$2:Q$600,TBC!$H$2:$H$600,$A12,TBC!$J$2:$J$600,"Service Settlement")</f>
        <v>0</v>
      </c>
      <c r="C12" s="172">
        <f>SUMIFS(TBC!R$2:R$600,TBC!$H$2:$H$600,$A12,TBC!$J$2:$J$600,"Service Settlement")</f>
        <v>2</v>
      </c>
      <c r="D12" s="172">
        <f>SUMIFS(TBC!S$2:S$600,TBC!$H$2:$H$600,$A12,TBC!$J$2:$J$600,"Service Settlement")</f>
        <v>76</v>
      </c>
      <c r="E12" s="172">
        <f>SUMIFS(TBC!T$2:T$600,TBC!$H$2:$H$600,$A12,TBC!$J$2:$J$600,"Service Settlement")</f>
        <v>15</v>
      </c>
      <c r="F12" s="172">
        <f>SUMIFS(TBC!U$2:U$600,TBC!$H$2:$H$600,$A12,TBC!$J$2:$J$600,"Service Settlement")</f>
        <v>57</v>
      </c>
      <c r="G12" s="172">
        <f>SUMIFS(TBC!V$2:V$600,TBC!$H$2:$H$600,$A12,TBC!$J$2:$J$600,"Service Settlement")</f>
        <v>71</v>
      </c>
      <c r="H12" s="172">
        <f>SUMIFS(TBC!W$2:W$600,TBC!$H$2:$H$600,$A12,TBC!$J$2:$J$600,"Service Settlement")</f>
        <v>2</v>
      </c>
      <c r="I12" s="172">
        <f>SUMIFS(TBC!X$2:X$600,TBC!$H$2:$H$600,$A12,TBC!$J$2:$J$600,"Service Settlement")</f>
        <v>0</v>
      </c>
      <c r="J12" s="172">
        <f>SUMIFS(TBC!Y$2:Y$600,TBC!$H$2:$H$600,$A12,TBC!$J$2:$J$600,"Service Settlement")</f>
        <v>0</v>
      </c>
      <c r="K12" s="172">
        <f>SUMIFS(TBC!Z$2:Z$600,TBC!$H$2:$H$600,$A12,TBC!$J$2:$J$600,"Service Settlement")</f>
        <v>0</v>
      </c>
      <c r="L12" s="172">
        <f>SUMIFS(TBC!AA$2:AA$600,TBC!$H$2:$H$600,$A12,TBC!$J$2:$J$600,"Service Settlement")</f>
        <v>0</v>
      </c>
      <c r="M12" s="172">
        <f>SUMIFS(TBC!AB$2:AB$600,TBC!$H$2:$H$600,$A12,TBC!$J$2:$J$600,"Service Settlement")</f>
        <v>0</v>
      </c>
      <c r="N12" s="172">
        <f>SUMIFS(TBC!AC$2:AC$600,TBC!$H$2:$H$600,$A12,TBC!$J$2:$J$600,"Service Settlement")</f>
        <v>0</v>
      </c>
      <c r="O12" s="172">
        <f>SUMIFS(TBC!AD$2:AD$600,TBC!$H$2:$H$600,$A12,TBC!$J$2:$J$600,"Service Settlement")</f>
        <v>0</v>
      </c>
      <c r="P12" s="172">
        <f>SUMIFS(TBC!AE$2:AE$600,TBC!$H$2:$H$600,$A12,TBC!$J$2:$J$600,"Service Settlement")</f>
        <v>0</v>
      </c>
      <c r="Q12" s="172">
        <f>SUMIFS(TBC!AF$2:AF$600,TBC!$H$2:$H$600,$A12,TBC!$J$2:$J$600,"Service Settlement")</f>
        <v>0</v>
      </c>
      <c r="R12" s="172">
        <f>SUMIFS(TBC!AG$2:AG$600,TBC!$H$2:$H$600,$A12,TBC!$J$2:$J$600,"Service Settlement")</f>
        <v>0</v>
      </c>
      <c r="S12" s="172">
        <f>SUMIFS(TBC!AH$2:AH$600,TBC!$H$2:$H$600,$A12,TBC!$J$2:$J$600,"Service Settlement")</f>
        <v>0</v>
      </c>
      <c r="T12" s="172">
        <f>SUMIFS(TBC!AI$2:AI$600,TBC!$H$2:$H$600,$A12,TBC!$J$2:$J$600,"Service Settlement")</f>
        <v>0</v>
      </c>
      <c r="U12" s="172">
        <f>SUMIFS(TBC!AJ$2:AJ$600,TBC!$H$2:$H$600,$A12,TBC!$J$2:$J$600,"Service Settlement")</f>
        <v>0</v>
      </c>
      <c r="V12" s="16">
        <f t="shared" si="0"/>
        <v>223</v>
      </c>
      <c r="W12" s="92">
        <f t="shared" si="1"/>
        <v>130</v>
      </c>
      <c r="X12" s="308"/>
      <c r="Y12" s="308"/>
    </row>
    <row r="13" spans="1:25" x14ac:dyDescent="0.25">
      <c r="A13" s="16" t="s">
        <v>1689</v>
      </c>
      <c r="B13" s="172">
        <f>SUMIFS(TBC!Q$2:Q$600,TBC!$H$2:$H$600,$A13,TBC!$J$2:$J$600,"Service Settlement")</f>
        <v>1</v>
      </c>
      <c r="C13" s="172">
        <f>SUMIFS(TBC!R$2:R$600,TBC!$H$2:$H$600,$A13,TBC!$J$2:$J$600,"Service Settlement")</f>
        <v>0</v>
      </c>
      <c r="D13" s="172">
        <f>SUMIFS(TBC!S$2:S$600,TBC!$H$2:$H$600,$A13,TBC!$J$2:$J$600,"Service Settlement")</f>
        <v>0</v>
      </c>
      <c r="E13" s="172">
        <f>SUMIFS(TBC!T$2:T$600,TBC!$H$2:$H$600,$A13,TBC!$J$2:$J$600,"Service Settlement")</f>
        <v>0</v>
      </c>
      <c r="F13" s="172">
        <f>SUMIFS(TBC!U$2:U$600,TBC!$H$2:$H$600,$A13,TBC!$J$2:$J$600,"Service Settlement")</f>
        <v>0</v>
      </c>
      <c r="G13" s="172">
        <f>SUMIFS(TBC!V$2:V$600,TBC!$H$2:$H$600,$A13,TBC!$J$2:$J$600,"Service Settlement")</f>
        <v>1</v>
      </c>
      <c r="H13" s="172">
        <f>SUMIFS(TBC!W$2:W$600,TBC!$H$2:$H$600,$A13,TBC!$J$2:$J$600,"Service Settlement")</f>
        <v>2</v>
      </c>
      <c r="I13" s="172">
        <f>SUMIFS(TBC!X$2:X$600,TBC!$H$2:$H$600,$A13,TBC!$J$2:$J$600,"Service Settlement")</f>
        <v>25</v>
      </c>
      <c r="J13" s="172">
        <f>SUMIFS(TBC!Y$2:Y$600,TBC!$H$2:$H$600,$A13,TBC!$J$2:$J$600,"Service Settlement")</f>
        <v>8</v>
      </c>
      <c r="K13" s="172">
        <f>SUMIFS(TBC!Z$2:Z$600,TBC!$H$2:$H$600,$A13,TBC!$J$2:$J$600,"Service Settlement")</f>
        <v>0</v>
      </c>
      <c r="L13" s="172">
        <f>SUMIFS(TBC!AA$2:AA$600,TBC!$H$2:$H$600,$A13,TBC!$J$2:$J$600,"Service Settlement")</f>
        <v>0</v>
      </c>
      <c r="M13" s="172">
        <f>SUMIFS(TBC!AB$2:AB$600,TBC!$H$2:$H$600,$A13,TBC!$J$2:$J$600,"Service Settlement")</f>
        <v>0</v>
      </c>
      <c r="N13" s="172">
        <f>SUMIFS(TBC!AC$2:AC$600,TBC!$H$2:$H$600,$A13,TBC!$J$2:$J$600,"Service Settlement")</f>
        <v>0</v>
      </c>
      <c r="O13" s="172">
        <f>SUMIFS(TBC!AD$2:AD$600,TBC!$H$2:$H$600,$A13,TBC!$J$2:$J$600,"Service Settlement")</f>
        <v>0</v>
      </c>
      <c r="P13" s="172">
        <f>SUMIFS(TBC!AE$2:AE$600,TBC!$H$2:$H$600,$A13,TBC!$J$2:$J$600,"Service Settlement")</f>
        <v>0</v>
      </c>
      <c r="Q13" s="172">
        <f>SUMIFS(TBC!AF$2:AF$600,TBC!$H$2:$H$600,$A13,TBC!$J$2:$J$600,"Service Settlement")</f>
        <v>0</v>
      </c>
      <c r="R13" s="172">
        <f>SUMIFS(TBC!AG$2:AG$600,TBC!$H$2:$H$600,$A13,TBC!$J$2:$J$600,"Service Settlement")</f>
        <v>0</v>
      </c>
      <c r="S13" s="172">
        <f>SUMIFS(TBC!AH$2:AH$600,TBC!$H$2:$H$600,$A13,TBC!$J$2:$J$600,"Service Settlement")</f>
        <v>0</v>
      </c>
      <c r="T13" s="172">
        <f>SUMIFS(TBC!AI$2:AI$600,TBC!$H$2:$H$600,$A13,TBC!$J$2:$J$600,"Service Settlement")</f>
        <v>0</v>
      </c>
      <c r="U13" s="172">
        <f>SUMIFS(TBC!AJ$2:AJ$600,TBC!$H$2:$H$600,$A13,TBC!$J$2:$J$600,"Service Settlement")</f>
        <v>0</v>
      </c>
      <c r="V13" s="16">
        <f t="shared" si="0"/>
        <v>37</v>
      </c>
      <c r="W13" s="92">
        <f t="shared" si="1"/>
        <v>36</v>
      </c>
      <c r="X13" s="308"/>
      <c r="Y13" s="308"/>
    </row>
    <row r="14" spans="1:25" x14ac:dyDescent="0.25">
      <c r="A14" s="16" t="s">
        <v>1724</v>
      </c>
      <c r="B14" s="172">
        <f>SUMIFS(TBC!Q$2:Q$600,TBC!$H$2:$H$600,$A14,TBC!$J$2:$J$600,"Service Settlement")</f>
        <v>0</v>
      </c>
      <c r="C14" s="172">
        <f>SUMIFS(TBC!R$2:R$600,TBC!$H$2:$H$600,$A14,TBC!$J$2:$J$600,"Service Settlement")</f>
        <v>0</v>
      </c>
      <c r="D14" s="172">
        <f>SUMIFS(TBC!S$2:S$600,TBC!$H$2:$H$600,$A14,TBC!$J$2:$J$600,"Service Settlement")</f>
        <v>1</v>
      </c>
      <c r="E14" s="172">
        <f>SUMIFS(TBC!T$2:T$600,TBC!$H$2:$H$600,$A14,TBC!$J$2:$J$600,"Service Settlement")</f>
        <v>0</v>
      </c>
      <c r="F14" s="172">
        <f>SUMIFS(TBC!U$2:U$600,TBC!$H$2:$H$600,$A14,TBC!$J$2:$J$600,"Service Settlement")</f>
        <v>1</v>
      </c>
      <c r="G14" s="172">
        <f>SUMIFS(TBC!V$2:V$600,TBC!$H$2:$H$600,$A14,TBC!$J$2:$J$600,"Service Settlement")</f>
        <v>23</v>
      </c>
      <c r="H14" s="172">
        <f>SUMIFS(TBC!W$2:W$600,TBC!$H$2:$H$600,$A14,TBC!$J$2:$J$600,"Service Settlement")</f>
        <v>25</v>
      </c>
      <c r="I14" s="172">
        <f>SUMIFS(TBC!X$2:X$600,TBC!$H$2:$H$600,$A14,TBC!$J$2:$J$600,"Service Settlement")</f>
        <v>25</v>
      </c>
      <c r="J14" s="172">
        <f>SUMIFS(TBC!Y$2:Y$600,TBC!$H$2:$H$600,$A14,TBC!$J$2:$J$600,"Service Settlement")</f>
        <v>8</v>
      </c>
      <c r="K14" s="172">
        <f>SUMIFS(TBC!Z$2:Z$600,TBC!$H$2:$H$600,$A14,TBC!$J$2:$J$600,"Service Settlement")</f>
        <v>0</v>
      </c>
      <c r="L14" s="172">
        <f>SUMIFS(TBC!AA$2:AA$600,TBC!$H$2:$H$600,$A14,TBC!$J$2:$J$600,"Service Settlement")</f>
        <v>0</v>
      </c>
      <c r="M14" s="172">
        <f>SUMIFS(TBC!AB$2:AB$600,TBC!$H$2:$H$600,$A14,TBC!$J$2:$J$600,"Service Settlement")</f>
        <v>0</v>
      </c>
      <c r="N14" s="172">
        <f>SUMIFS(TBC!AC$2:AC$600,TBC!$H$2:$H$600,$A14,TBC!$J$2:$J$600,"Service Settlement")</f>
        <v>0</v>
      </c>
      <c r="O14" s="172">
        <f>SUMIFS(TBC!AD$2:AD$600,TBC!$H$2:$H$600,$A14,TBC!$J$2:$J$600,"Service Settlement")</f>
        <v>0</v>
      </c>
      <c r="P14" s="172">
        <f>SUMIFS(TBC!AE$2:AE$600,TBC!$H$2:$H$600,$A14,TBC!$J$2:$J$600,"Service Settlement")</f>
        <v>0</v>
      </c>
      <c r="Q14" s="172">
        <f>SUMIFS(TBC!AF$2:AF$600,TBC!$H$2:$H$600,$A14,TBC!$J$2:$J$600,"Service Settlement")</f>
        <v>0</v>
      </c>
      <c r="R14" s="172">
        <f>SUMIFS(TBC!AG$2:AG$600,TBC!$H$2:$H$600,$A14,TBC!$J$2:$J$600,"Service Settlement")</f>
        <v>0</v>
      </c>
      <c r="S14" s="172">
        <f>SUMIFS(TBC!AH$2:AH$600,TBC!$H$2:$H$600,$A14,TBC!$J$2:$J$600,"Service Settlement")</f>
        <v>0</v>
      </c>
      <c r="T14" s="172">
        <f>SUMIFS(TBC!AI$2:AI$600,TBC!$H$2:$H$600,$A14,TBC!$J$2:$J$600,"Service Settlement")</f>
        <v>0</v>
      </c>
      <c r="U14" s="172">
        <f>SUMIFS(TBC!AJ$2:AJ$600,TBC!$H$2:$H$600,$A14,TBC!$J$2:$J$600,"Service Settlement")</f>
        <v>0</v>
      </c>
      <c r="V14" s="16">
        <f t="shared" si="0"/>
        <v>83</v>
      </c>
      <c r="W14" s="92">
        <f t="shared" si="1"/>
        <v>82</v>
      </c>
      <c r="X14" s="308"/>
      <c r="Y14" s="308"/>
    </row>
    <row r="15" spans="1:25" x14ac:dyDescent="0.25">
      <c r="A15" s="16" t="s">
        <v>1845</v>
      </c>
      <c r="B15" s="172">
        <f>SUMIFS(TBC!Q$2:Q$600,TBC!$H$2:$H$600,$A15,TBC!$J$2:$J$600,"Service Settlement")</f>
        <v>0</v>
      </c>
      <c r="C15" s="172">
        <f>SUMIFS(TBC!R$2:R$600,TBC!$H$2:$H$600,$A15,TBC!$J$2:$J$600,"Service Settlement")</f>
        <v>2</v>
      </c>
      <c r="D15" s="172">
        <f>SUMIFS(TBC!S$2:S$600,TBC!$H$2:$H$600,$A15,TBC!$J$2:$J$600,"Service Settlement")</f>
        <v>1</v>
      </c>
      <c r="E15" s="172">
        <f>SUMIFS(TBC!T$2:T$600,TBC!$H$2:$H$600,$A15,TBC!$J$2:$J$600,"Service Settlement")</f>
        <v>2</v>
      </c>
      <c r="F15" s="172">
        <f>SUMIFS(TBC!U$2:U$600,TBC!$H$2:$H$600,$A15,TBC!$J$2:$J$600,"Service Settlement")</f>
        <v>2</v>
      </c>
      <c r="G15" s="172">
        <f>SUMIFS(TBC!V$2:V$600,TBC!$H$2:$H$600,$A15,TBC!$J$2:$J$600,"Service Settlement")</f>
        <v>4</v>
      </c>
      <c r="H15" s="172">
        <f>SUMIFS(TBC!W$2:W$600,TBC!$H$2:$H$600,$A15,TBC!$J$2:$J$600,"Service Settlement")</f>
        <v>0</v>
      </c>
      <c r="I15" s="172">
        <f>SUMIFS(TBC!X$2:X$600,TBC!$H$2:$H$600,$A15,TBC!$J$2:$J$600,"Service Settlement")</f>
        <v>0</v>
      </c>
      <c r="J15" s="172">
        <f>SUMIFS(TBC!Y$2:Y$600,TBC!$H$2:$H$600,$A15,TBC!$J$2:$J$600,"Service Settlement")</f>
        <v>0</v>
      </c>
      <c r="K15" s="172">
        <f>SUMIFS(TBC!Z$2:Z$600,TBC!$H$2:$H$600,$A15,TBC!$J$2:$J$600,"Service Settlement")</f>
        <v>0</v>
      </c>
      <c r="L15" s="172">
        <f>SUMIFS(TBC!AA$2:AA$600,TBC!$H$2:$H$600,$A15,TBC!$J$2:$J$600,"Service Settlement")</f>
        <v>0</v>
      </c>
      <c r="M15" s="172">
        <f>SUMIFS(TBC!AB$2:AB$600,TBC!$H$2:$H$600,$A15,TBC!$J$2:$J$600,"Service Settlement")</f>
        <v>0</v>
      </c>
      <c r="N15" s="172">
        <f>SUMIFS(TBC!AC$2:AC$600,TBC!$H$2:$H$600,$A15,TBC!$J$2:$J$600,"Service Settlement")</f>
        <v>0</v>
      </c>
      <c r="O15" s="172">
        <f>SUMIFS(TBC!AD$2:AD$600,TBC!$H$2:$H$600,$A15,TBC!$J$2:$J$600,"Service Settlement")</f>
        <v>0</v>
      </c>
      <c r="P15" s="172">
        <f>SUMIFS(TBC!AE$2:AE$600,TBC!$H$2:$H$600,$A15,TBC!$J$2:$J$600,"Service Settlement")</f>
        <v>0</v>
      </c>
      <c r="Q15" s="172">
        <f>SUMIFS(TBC!AF$2:AF$600,TBC!$H$2:$H$600,$A15,TBC!$J$2:$J$600,"Service Settlement")</f>
        <v>0</v>
      </c>
      <c r="R15" s="172">
        <f>SUMIFS(TBC!AG$2:AG$600,TBC!$H$2:$H$600,$A15,TBC!$J$2:$J$600,"Service Settlement")</f>
        <v>0</v>
      </c>
      <c r="S15" s="172">
        <f>SUMIFS(TBC!AH$2:AH$600,TBC!$H$2:$H$600,$A15,TBC!$J$2:$J$600,"Service Settlement")</f>
        <v>0</v>
      </c>
      <c r="T15" s="172">
        <f>SUMIFS(TBC!AI$2:AI$600,TBC!$H$2:$H$600,$A15,TBC!$J$2:$J$600,"Service Settlement")</f>
        <v>0</v>
      </c>
      <c r="U15" s="172">
        <f>SUMIFS(TBC!AJ$2:AJ$600,TBC!$H$2:$H$600,$A15,TBC!$J$2:$J$600,"Service Settlement")</f>
        <v>0</v>
      </c>
      <c r="V15" s="16">
        <f t="shared" si="0"/>
        <v>11</v>
      </c>
      <c r="W15" s="92">
        <f t="shared" si="1"/>
        <v>6</v>
      </c>
      <c r="X15" s="307"/>
      <c r="Y15" s="307"/>
    </row>
    <row r="16" spans="1:25" x14ac:dyDescent="0.25">
      <c r="A16" s="16" t="s">
        <v>2421</v>
      </c>
      <c r="B16" s="172">
        <f>SUMIFS(TBC!Q$2:Q$600,TBC!$H$2:$H$600,$A16,TBC!$J$2:$J$600,"Service Settlement")</f>
        <v>0</v>
      </c>
      <c r="C16" s="172">
        <f>SUMIFS(TBC!R$2:R$600,TBC!$H$2:$H$600,$A16,TBC!$J$2:$J$600,"Service Settlement")</f>
        <v>0</v>
      </c>
      <c r="D16" s="172">
        <f>SUMIFS(TBC!S$2:S$600,TBC!$H$2:$H$600,$A16,TBC!$J$2:$J$600,"Service Settlement")</f>
        <v>0</v>
      </c>
      <c r="E16" s="172">
        <f>SUMIFS(TBC!T$2:T$600,TBC!$H$2:$H$600,$A16,TBC!$J$2:$J$600,"Service Settlement")</f>
        <v>0</v>
      </c>
      <c r="F16" s="172">
        <f>SUMIFS(TBC!U$2:U$600,TBC!$H$2:$H$600,$A16,TBC!$J$2:$J$600,"Service Settlement")</f>
        <v>0</v>
      </c>
      <c r="G16" s="172">
        <f>SUMIFS(TBC!V$2:V$600,TBC!$H$2:$H$600,$A16,TBC!$J$2:$J$600,"Service Settlement")</f>
        <v>0</v>
      </c>
      <c r="H16" s="172">
        <f>SUMIFS(TBC!W$2:W$600,TBC!$H$2:$H$600,$A16,TBC!$J$2:$J$600,"Service Settlement")</f>
        <v>0</v>
      </c>
      <c r="I16" s="172">
        <f>SUMIFS(TBC!X$2:X$600,TBC!$H$2:$H$600,$A16,TBC!$J$2:$J$600,"Service Settlement")</f>
        <v>0</v>
      </c>
      <c r="J16" s="172">
        <f>SUMIFS(TBC!Y$2:Y$600,TBC!$H$2:$H$600,$A16,TBC!$J$2:$J$600,"Service Settlement")</f>
        <v>0</v>
      </c>
      <c r="K16" s="172">
        <f>SUMIFS(TBC!Z$2:Z$600,TBC!$H$2:$H$600,$A16,TBC!$J$2:$J$600,"Service Settlement")</f>
        <v>0</v>
      </c>
      <c r="L16" s="172">
        <f>SUMIFS(TBC!AA$2:AA$600,TBC!$H$2:$H$600,$A16,TBC!$J$2:$J$600,"Service Settlement")</f>
        <v>0</v>
      </c>
      <c r="M16" s="172">
        <f>SUMIFS(TBC!AB$2:AB$600,TBC!$H$2:$H$600,$A16,TBC!$J$2:$J$600,"Service Settlement")</f>
        <v>0</v>
      </c>
      <c r="N16" s="172">
        <f>SUMIFS(TBC!AC$2:AC$600,TBC!$H$2:$H$600,$A16,TBC!$J$2:$J$600,"Service Settlement")</f>
        <v>0</v>
      </c>
      <c r="O16" s="172">
        <f>SUMIFS(TBC!AD$2:AD$600,TBC!$H$2:$H$600,$A16,TBC!$J$2:$J$600,"Service Settlement")</f>
        <v>0</v>
      </c>
      <c r="P16" s="172">
        <f>SUMIFS(TBC!AE$2:AE$600,TBC!$H$2:$H$600,$A16,TBC!$J$2:$J$600,"Service Settlement")</f>
        <v>0</v>
      </c>
      <c r="Q16" s="172">
        <f>SUMIFS(TBC!AF$2:AF$600,TBC!$H$2:$H$600,$A16,TBC!$J$2:$J$600,"Service Settlement")</f>
        <v>0</v>
      </c>
      <c r="R16" s="172">
        <f>SUMIFS(TBC!AG$2:AG$600,TBC!$H$2:$H$600,$A16,TBC!$J$2:$J$600,"Service Settlement")</f>
        <v>0</v>
      </c>
      <c r="S16" s="172">
        <f>SUMIFS(TBC!AH$2:AH$600,TBC!$H$2:$H$600,$A16,TBC!$J$2:$J$600,"Service Settlement")</f>
        <v>0</v>
      </c>
      <c r="T16" s="172">
        <f>SUMIFS(TBC!AI$2:AI$600,TBC!$H$2:$H$600,$A16,TBC!$J$2:$J$600,"Service Settlement")</f>
        <v>0</v>
      </c>
      <c r="U16" s="172">
        <f>SUMIFS(TBC!AJ$2:AJ$600,TBC!$H$2:$H$600,$A16,TBC!$J$2:$J$600,"Service Settlement")</f>
        <v>0</v>
      </c>
      <c r="V16" s="16">
        <f t="shared" si="0"/>
        <v>0</v>
      </c>
      <c r="W16" s="92">
        <f t="shared" si="1"/>
        <v>0</v>
      </c>
      <c r="X16" s="94">
        <v>290</v>
      </c>
      <c r="Y16" s="94">
        <v>290</v>
      </c>
    </row>
    <row r="17" spans="1:25" x14ac:dyDescent="0.25">
      <c r="A17" s="15" t="s">
        <v>2168</v>
      </c>
      <c r="B17" s="16">
        <f>SUM(B2:B16)</f>
        <v>65</v>
      </c>
      <c r="C17" s="172">
        <f t="shared" ref="C17:U17" si="2">SUM(C2:C16)</f>
        <v>127</v>
      </c>
      <c r="D17" s="172">
        <f t="shared" si="2"/>
        <v>213</v>
      </c>
      <c r="E17" s="172">
        <f t="shared" si="2"/>
        <v>250</v>
      </c>
      <c r="F17" s="172">
        <f t="shared" si="2"/>
        <v>296</v>
      </c>
      <c r="G17" s="172">
        <f t="shared" si="2"/>
        <v>349</v>
      </c>
      <c r="H17" s="172">
        <f t="shared" si="2"/>
        <v>257</v>
      </c>
      <c r="I17" s="172">
        <f t="shared" si="2"/>
        <v>325</v>
      </c>
      <c r="J17" s="172">
        <f t="shared" si="2"/>
        <v>252</v>
      </c>
      <c r="K17" s="172">
        <f t="shared" si="2"/>
        <v>175</v>
      </c>
      <c r="L17" s="172">
        <f t="shared" si="2"/>
        <v>75</v>
      </c>
      <c r="M17" s="172">
        <f t="shared" si="2"/>
        <v>66</v>
      </c>
      <c r="N17" s="172">
        <f t="shared" si="2"/>
        <v>0</v>
      </c>
      <c r="O17" s="172">
        <f t="shared" si="2"/>
        <v>0</v>
      </c>
      <c r="P17" s="172">
        <f t="shared" si="2"/>
        <v>0</v>
      </c>
      <c r="Q17" s="172">
        <f t="shared" si="2"/>
        <v>0</v>
      </c>
      <c r="R17" s="172">
        <f t="shared" si="2"/>
        <v>0</v>
      </c>
      <c r="S17" s="172">
        <f t="shared" si="2"/>
        <v>0</v>
      </c>
      <c r="T17" s="172">
        <f t="shared" si="2"/>
        <v>0</v>
      </c>
      <c r="U17" s="172">
        <f t="shared" si="2"/>
        <v>0</v>
      </c>
      <c r="V17" s="15">
        <f>SUM(B17:U17)</f>
        <v>2450</v>
      </c>
      <c r="W17" s="15">
        <f>SUM(W2:W15)</f>
        <v>1795</v>
      </c>
      <c r="X17" s="93">
        <f>SUM(X2:X16)</f>
        <v>3030</v>
      </c>
      <c r="Y17" s="93">
        <f>SUM(Y2:Y16)</f>
        <v>580</v>
      </c>
    </row>
  </sheetData>
  <mergeCells count="4">
    <mergeCell ref="X2:X3"/>
    <mergeCell ref="Y2:Y3"/>
    <mergeCell ref="X4:X15"/>
    <mergeCell ref="Y4:Y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886948D6D2745A4CB3E58D55389FC" ma:contentTypeVersion="1" ma:contentTypeDescription="Create a new document." ma:contentTypeScope="" ma:versionID="ad54d3652843186de3cace23b79fdfe1">
  <xsd:schema xmlns:xsd="http://www.w3.org/2001/XMLSchema" xmlns:xs="http://www.w3.org/2001/XMLSchema" xmlns:p="http://schemas.microsoft.com/office/2006/metadata/properties" xmlns:ns1="http://schemas.microsoft.com/sharepoint/v3" xmlns:ns2="db4e65d0-c548-47f1-a71e-3df71f9930f0" targetNamespace="http://schemas.microsoft.com/office/2006/metadata/properties" ma:root="true" ma:fieldsID="3582ca660a4745085199f3fa6199fe24" ns1:_="" ns2:_="">
    <xsd:import namespace="http://schemas.microsoft.com/sharepoint/v3"/>
    <xsd:import namespace="db4e65d0-c548-47f1-a71e-3df71f9930f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e65d0-c548-47f1-a71e-3df71f9930f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db4e65d0-c548-47f1-a71e-3df71f9930f0">WV7TXPWWKJUF-98-1575</_dlc_DocId>
    <_dlc_DocIdUrl xmlns="db4e65d0-c548-47f1-a71e-3df71f9930f0">
      <Url>http://appvlivhkp15:11613/resident/_layouts/15/DocIdRedir.aspx?ID=WV7TXPWWKJUF-98-1575</Url>
      <Description>WV7TXPWWKJUF-98-1575</Description>
    </_dlc_DocIdUrl>
  </documentManagement>
</p:properties>
</file>

<file path=customXml/itemProps1.xml><?xml version="1.0" encoding="utf-8"?>
<ds:datastoreItem xmlns:ds="http://schemas.openxmlformats.org/officeDocument/2006/customXml" ds:itemID="{32C4B95B-AD04-44DD-BFC1-1643396F24D8}"/>
</file>

<file path=customXml/itemProps2.xml><?xml version="1.0" encoding="utf-8"?>
<ds:datastoreItem xmlns:ds="http://schemas.openxmlformats.org/officeDocument/2006/customXml" ds:itemID="{4F111544-0FAC-40A8-B648-CB5612F1B6F3}"/>
</file>

<file path=customXml/itemProps3.xml><?xml version="1.0" encoding="utf-8"?>
<ds:datastoreItem xmlns:ds="http://schemas.openxmlformats.org/officeDocument/2006/customXml" ds:itemID="{B6F2F14D-B746-400B-85C0-BC10CF9938F6}"/>
</file>

<file path=customXml/itemProps4.xml><?xml version="1.0" encoding="utf-8"?>
<ds:datastoreItem xmlns:ds="http://schemas.openxmlformats.org/officeDocument/2006/customXml" ds:itemID="{885CF0A6-25AF-4C47-BB88-753C9A9AFD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Needs Figures</vt:lpstr>
      <vt:lpstr>GCC Summary</vt:lpstr>
      <vt:lpstr>CBC Summary</vt:lpstr>
      <vt:lpstr>TBC Summary</vt:lpstr>
      <vt:lpstr>GCC</vt:lpstr>
      <vt:lpstr>CBC</vt:lpstr>
      <vt:lpstr>TBC</vt:lpstr>
      <vt:lpstr>SAs</vt:lpstr>
      <vt:lpstr>Buffers</vt:lpstr>
      <vt:lpstr>Rural</vt:lpstr>
    </vt:vector>
  </TitlesOfParts>
  <Company>Tewkesbury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Anouska Francis</dc:creator>
  <cp:lastModifiedBy>Adam Gooch</cp:lastModifiedBy>
  <cp:lastPrinted>2016-08-26T14:14:18Z</cp:lastPrinted>
  <dcterms:created xsi:type="dcterms:W3CDTF">2015-09-01T09:14:17Z</dcterms:created>
  <dcterms:modified xsi:type="dcterms:W3CDTF">2017-03-25T17:07:00Z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0x0101003B9886948D6D2745A4CB3E58D55389FC</vt:lpwstr>
  </property>
  <property fmtid="{D5CDD505-2E9C-101B-9397-08002B2CF9AE}" pid="3" name="_dlc_DocIdItemGuid">
    <vt:lpwstr>4af67860-031c-4da9-95be-c58c18375b2f</vt:lpwstr>
  </property>
</Properties>
</file>